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macrosheets/sheet1.xml" ContentType="application/vnd.ms-excel.macro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55dd338c68b9e3a/Pulpit/"/>
    </mc:Choice>
  </mc:AlternateContent>
  <xr:revisionPtr revIDLastSave="1074" documentId="8_{2ED1650C-059A-425B-9F80-5461016D5B9D}" xr6:coauthVersionLast="46" xr6:coauthVersionMax="46" xr10:uidLastSave="{5B4139E4-EA61-44E6-86ED-8226DFFE49FD}"/>
  <bookViews>
    <workbookView xWindow="-110" yWindow="-110" windowWidth="19420" windowHeight="10420" activeTab="1" xr2:uid="{00000000-000D-0000-FFFF-FFFF00000000}"/>
  </bookViews>
  <sheets>
    <sheet name="Start" sheetId="3" r:id="rId1"/>
    <sheet name="DaneZbiorcze" sheetId="4" r:id="rId2"/>
    <sheet name="Pliki" sheetId="2" r:id="rId3"/>
    <sheet name="Makro1" sheetId="5" r:id="rId4"/>
  </sheets>
  <definedNames>
    <definedName name="_xlnm._FilterDatabase" localSheetId="1" hidden="1">DaneZbiorcze!$A$1:$G$1</definedName>
    <definedName name="aplik">Makro1!$B$6</definedName>
    <definedName name="brak_pliku">Makro1!$B$47</definedName>
    <definedName name="DaneTabela">DaneZbiorcze!$A$1:$M$753</definedName>
    <definedName name="kat_dane">Makro1!$B$14</definedName>
    <definedName name="licz1" localSheetId="3">141</definedName>
    <definedName name="prefixpliku">Start!$D$5</definedName>
    <definedName name="Wczytaj_dane" xlm="1">Makro1!$B$35</definedName>
    <definedName name="Wczytaj_pliki" xlm="1">Makro1!$B$8</definedName>
    <definedName name="wyb_plik">Makro1!$B$16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4" i="4" l="1"/>
  <c r="H704" i="4" s="1"/>
  <c r="D705" i="4"/>
  <c r="H705" i="4" s="1"/>
  <c r="D706" i="4"/>
  <c r="H706" i="4" s="1"/>
  <c r="D707" i="4"/>
  <c r="H707" i="4" s="1"/>
  <c r="D708" i="4"/>
  <c r="H708" i="4" s="1"/>
  <c r="F701" i="4"/>
  <c r="F696" i="4"/>
  <c r="F691" i="4"/>
  <c r="F686" i="4"/>
  <c r="F681" i="4"/>
  <c r="F676" i="4"/>
  <c r="F671" i="4"/>
  <c r="F666" i="4"/>
  <c r="F661" i="4"/>
  <c r="F656" i="4"/>
  <c r="F651" i="4"/>
  <c r="F646" i="4"/>
  <c r="F641" i="4"/>
  <c r="F636" i="4"/>
  <c r="F631" i="4"/>
  <c r="F626" i="4"/>
  <c r="F621" i="4"/>
  <c r="F616" i="4"/>
  <c r="F611" i="4"/>
  <c r="F606" i="4"/>
  <c r="F601" i="4"/>
  <c r="F596" i="4"/>
  <c r="F591" i="4"/>
  <c r="F586" i="4"/>
  <c r="F581" i="4"/>
  <c r="F576" i="4"/>
  <c r="F571" i="4"/>
  <c r="F566" i="4"/>
  <c r="F561" i="4"/>
  <c r="F556" i="4"/>
  <c r="F551" i="4"/>
  <c r="F546" i="4"/>
  <c r="F541" i="4"/>
  <c r="F536" i="4"/>
  <c r="F531" i="4"/>
  <c r="F526" i="4"/>
  <c r="F521" i="4"/>
  <c r="F516" i="4"/>
  <c r="F511" i="4"/>
  <c r="F506" i="4"/>
  <c r="F501" i="4"/>
  <c r="F496" i="4"/>
  <c r="F491" i="4"/>
  <c r="F486" i="4"/>
  <c r="F481" i="4"/>
  <c r="F476" i="4"/>
  <c r="F471" i="4"/>
  <c r="F466" i="4"/>
  <c r="F461" i="4"/>
  <c r="F456" i="4"/>
  <c r="F451" i="4"/>
  <c r="F446" i="4"/>
  <c r="F441" i="4"/>
  <c r="F436" i="4"/>
  <c r="F431" i="4"/>
  <c r="F426" i="4"/>
  <c r="F421" i="4"/>
  <c r="F416" i="4"/>
  <c r="F411" i="4"/>
  <c r="F406" i="4"/>
  <c r="F401" i="4"/>
  <c r="F396" i="4"/>
  <c r="F391" i="4"/>
  <c r="F386" i="4"/>
  <c r="F381" i="4"/>
  <c r="F376" i="4"/>
  <c r="F371" i="4"/>
  <c r="F366" i="4"/>
  <c r="F361" i="4"/>
  <c r="F356" i="4"/>
  <c r="F351" i="4"/>
  <c r="F346" i="4"/>
  <c r="F341" i="4"/>
  <c r="F336" i="4"/>
  <c r="F331" i="4"/>
  <c r="F326" i="4"/>
  <c r="F321" i="4"/>
  <c r="F316" i="4"/>
  <c r="F311" i="4"/>
  <c r="F306" i="4"/>
  <c r="F301" i="4"/>
  <c r="F296" i="4"/>
  <c r="F291" i="4"/>
  <c r="F286" i="4"/>
  <c r="F281" i="4"/>
  <c r="F276" i="4"/>
  <c r="F271" i="4"/>
  <c r="F266" i="4"/>
  <c r="F261" i="4"/>
  <c r="F256" i="4"/>
  <c r="F251" i="4"/>
  <c r="F246" i="4"/>
  <c r="F241" i="4"/>
  <c r="F236" i="4"/>
  <c r="F231" i="4"/>
  <c r="F226" i="4"/>
  <c r="F221" i="4"/>
  <c r="F216" i="4"/>
  <c r="F211" i="4"/>
  <c r="F206" i="4"/>
  <c r="F201" i="4"/>
  <c r="F196" i="4"/>
  <c r="F191" i="4"/>
  <c r="F186" i="4"/>
  <c r="F181" i="4"/>
  <c r="F176" i="4"/>
  <c r="F171" i="4"/>
  <c r="F166" i="4"/>
  <c r="F161" i="4"/>
  <c r="F156" i="4"/>
  <c r="F151" i="4"/>
  <c r="F146" i="4"/>
  <c r="F141" i="4"/>
  <c r="F136" i="4"/>
  <c r="F131" i="4"/>
  <c r="F126" i="4"/>
  <c r="F121" i="4"/>
  <c r="F116" i="4"/>
  <c r="F111" i="4"/>
  <c r="F106" i="4"/>
  <c r="F101" i="4"/>
  <c r="F96" i="4"/>
  <c r="F91" i="4"/>
  <c r="F86" i="4"/>
  <c r="F81" i="4"/>
  <c r="F76" i="4"/>
  <c r="F71" i="4"/>
  <c r="F66" i="4"/>
  <c r="F61" i="4"/>
  <c r="F56" i="4"/>
  <c r="F51" i="4"/>
  <c r="F46" i="4"/>
  <c r="F41" i="4"/>
  <c r="F36" i="4"/>
  <c r="F31" i="4"/>
  <c r="F26" i="4"/>
  <c r="F21" i="4"/>
  <c r="F16" i="4"/>
  <c r="F11" i="4"/>
  <c r="F6" i="4"/>
  <c r="D477" i="4"/>
  <c r="H477" i="4" s="1"/>
  <c r="D478" i="4"/>
  <c r="H478" i="4" s="1"/>
  <c r="D479" i="4"/>
  <c r="H479" i="4" s="1"/>
  <c r="D480" i="4"/>
  <c r="H480" i="4" s="1"/>
  <c r="D482" i="4"/>
  <c r="H482" i="4" s="1"/>
  <c r="D483" i="4"/>
  <c r="H483" i="4" s="1"/>
  <c r="D484" i="4"/>
  <c r="H484" i="4" s="1"/>
  <c r="D485" i="4"/>
  <c r="H485" i="4" s="1"/>
  <c r="D487" i="4"/>
  <c r="H487" i="4" s="1"/>
  <c r="D488" i="4"/>
  <c r="H488" i="4" s="1"/>
  <c r="D489" i="4"/>
  <c r="H489" i="4" s="1"/>
  <c r="D490" i="4"/>
  <c r="H490" i="4" s="1"/>
  <c r="D492" i="4"/>
  <c r="H492" i="4" s="1"/>
  <c r="D493" i="4"/>
  <c r="H493" i="4" s="1"/>
  <c r="D494" i="4"/>
  <c r="H494" i="4" s="1"/>
  <c r="D495" i="4"/>
  <c r="H495" i="4" s="1"/>
  <c r="D497" i="4"/>
  <c r="H497" i="4" s="1"/>
  <c r="D498" i="4"/>
  <c r="H498" i="4" s="1"/>
  <c r="D499" i="4"/>
  <c r="H499" i="4" s="1"/>
  <c r="D500" i="4"/>
  <c r="H500" i="4" s="1"/>
  <c r="D502" i="4"/>
  <c r="H502" i="4" s="1"/>
  <c r="D503" i="4"/>
  <c r="H503" i="4" s="1"/>
  <c r="D504" i="4"/>
  <c r="H504" i="4" s="1"/>
  <c r="D505" i="4"/>
  <c r="H505" i="4" s="1"/>
  <c r="D507" i="4"/>
  <c r="H507" i="4" s="1"/>
  <c r="D508" i="4"/>
  <c r="H508" i="4" s="1"/>
  <c r="D509" i="4"/>
  <c r="H509" i="4" s="1"/>
  <c r="D510" i="4"/>
  <c r="H510" i="4" s="1"/>
  <c r="D512" i="4"/>
  <c r="H512" i="4" s="1"/>
  <c r="D513" i="4"/>
  <c r="H513" i="4" s="1"/>
  <c r="D514" i="4"/>
  <c r="H514" i="4" s="1"/>
  <c r="D515" i="4"/>
  <c r="H515" i="4" s="1"/>
  <c r="D517" i="4"/>
  <c r="H517" i="4" s="1"/>
  <c r="D518" i="4"/>
  <c r="H518" i="4" s="1"/>
  <c r="D519" i="4"/>
  <c r="H519" i="4" s="1"/>
  <c r="D520" i="4"/>
  <c r="H520" i="4" s="1"/>
  <c r="D522" i="4"/>
  <c r="H522" i="4" s="1"/>
  <c r="D523" i="4"/>
  <c r="H523" i="4" s="1"/>
  <c r="D524" i="4"/>
  <c r="H524" i="4" s="1"/>
  <c r="D525" i="4"/>
  <c r="H525" i="4" s="1"/>
  <c r="D527" i="4"/>
  <c r="H527" i="4" s="1"/>
  <c r="D528" i="4"/>
  <c r="H528" i="4" s="1"/>
  <c r="D529" i="4"/>
  <c r="H529" i="4" s="1"/>
  <c r="D530" i="4"/>
  <c r="H530" i="4" s="1"/>
  <c r="D532" i="4"/>
  <c r="H532" i="4" s="1"/>
  <c r="D533" i="4"/>
  <c r="H533" i="4" s="1"/>
  <c r="D534" i="4"/>
  <c r="H534" i="4" s="1"/>
  <c r="D535" i="4"/>
  <c r="H535" i="4" s="1"/>
  <c r="D537" i="4"/>
  <c r="H537" i="4" s="1"/>
  <c r="D538" i="4"/>
  <c r="H538" i="4" s="1"/>
  <c r="D539" i="4"/>
  <c r="H539" i="4" s="1"/>
  <c r="D540" i="4"/>
  <c r="H540" i="4" s="1"/>
  <c r="D542" i="4"/>
  <c r="H542" i="4" s="1"/>
  <c r="D543" i="4"/>
  <c r="H543" i="4" s="1"/>
  <c r="D544" i="4"/>
  <c r="H544" i="4" s="1"/>
  <c r="D545" i="4"/>
  <c r="H545" i="4" s="1"/>
  <c r="D547" i="4"/>
  <c r="H547" i="4" s="1"/>
  <c r="D548" i="4"/>
  <c r="H548" i="4" s="1"/>
  <c r="D549" i="4"/>
  <c r="H549" i="4" s="1"/>
  <c r="D550" i="4"/>
  <c r="H550" i="4" s="1"/>
  <c r="D552" i="4"/>
  <c r="H552" i="4" s="1"/>
  <c r="D553" i="4"/>
  <c r="H553" i="4" s="1"/>
  <c r="D554" i="4"/>
  <c r="H554" i="4" s="1"/>
  <c r="D555" i="4"/>
  <c r="H555" i="4" s="1"/>
  <c r="D557" i="4"/>
  <c r="H557" i="4" s="1"/>
  <c r="D558" i="4"/>
  <c r="H558" i="4" s="1"/>
  <c r="D559" i="4"/>
  <c r="H559" i="4" s="1"/>
  <c r="D560" i="4"/>
  <c r="H560" i="4" s="1"/>
  <c r="D562" i="4"/>
  <c r="H562" i="4" s="1"/>
  <c r="D563" i="4"/>
  <c r="H563" i="4" s="1"/>
  <c r="D564" i="4"/>
  <c r="H564" i="4" s="1"/>
  <c r="D565" i="4"/>
  <c r="H565" i="4" s="1"/>
  <c r="D567" i="4"/>
  <c r="H567" i="4" s="1"/>
  <c r="D568" i="4"/>
  <c r="H568" i="4" s="1"/>
  <c r="D569" i="4"/>
  <c r="H569" i="4" s="1"/>
  <c r="D570" i="4"/>
  <c r="H570" i="4" s="1"/>
  <c r="D572" i="4"/>
  <c r="H572" i="4" s="1"/>
  <c r="D573" i="4"/>
  <c r="H573" i="4" s="1"/>
  <c r="D574" i="4"/>
  <c r="H574" i="4" s="1"/>
  <c r="D575" i="4"/>
  <c r="H575" i="4" s="1"/>
  <c r="D577" i="4"/>
  <c r="H577" i="4" s="1"/>
  <c r="D578" i="4"/>
  <c r="H578" i="4" s="1"/>
  <c r="D579" i="4"/>
  <c r="H579" i="4" s="1"/>
  <c r="D580" i="4"/>
  <c r="H580" i="4" s="1"/>
  <c r="D582" i="4"/>
  <c r="H582" i="4" s="1"/>
  <c r="D583" i="4"/>
  <c r="H583" i="4" s="1"/>
  <c r="D584" i="4"/>
  <c r="H584" i="4" s="1"/>
  <c r="D585" i="4"/>
  <c r="H585" i="4" s="1"/>
  <c r="D587" i="4"/>
  <c r="H587" i="4" s="1"/>
  <c r="D588" i="4"/>
  <c r="H588" i="4" s="1"/>
  <c r="D589" i="4"/>
  <c r="H589" i="4" s="1"/>
  <c r="D590" i="4"/>
  <c r="H590" i="4" s="1"/>
  <c r="D592" i="4"/>
  <c r="H592" i="4" s="1"/>
  <c r="D593" i="4"/>
  <c r="H593" i="4" s="1"/>
  <c r="D594" i="4"/>
  <c r="H594" i="4" s="1"/>
  <c r="D595" i="4"/>
  <c r="H595" i="4" s="1"/>
  <c r="D597" i="4"/>
  <c r="H597" i="4" s="1"/>
  <c r="D598" i="4"/>
  <c r="H598" i="4" s="1"/>
  <c r="D599" i="4"/>
  <c r="H599" i="4" s="1"/>
  <c r="D600" i="4"/>
  <c r="H600" i="4" s="1"/>
  <c r="D602" i="4"/>
  <c r="H602" i="4" s="1"/>
  <c r="D603" i="4"/>
  <c r="H603" i="4" s="1"/>
  <c r="D604" i="4"/>
  <c r="H604" i="4" s="1"/>
  <c r="D605" i="4"/>
  <c r="H605" i="4" s="1"/>
  <c r="D607" i="4"/>
  <c r="H607" i="4" s="1"/>
  <c r="D608" i="4"/>
  <c r="H608" i="4" s="1"/>
  <c r="D609" i="4"/>
  <c r="H609" i="4" s="1"/>
  <c r="D610" i="4"/>
  <c r="H610" i="4" s="1"/>
  <c r="D612" i="4"/>
  <c r="H612" i="4" s="1"/>
  <c r="D613" i="4"/>
  <c r="H613" i="4" s="1"/>
  <c r="D614" i="4"/>
  <c r="H614" i="4" s="1"/>
  <c r="D615" i="4"/>
  <c r="H615" i="4" s="1"/>
  <c r="D617" i="4"/>
  <c r="H617" i="4" s="1"/>
  <c r="D618" i="4"/>
  <c r="H618" i="4" s="1"/>
  <c r="D619" i="4"/>
  <c r="H619" i="4" s="1"/>
  <c r="D620" i="4"/>
  <c r="H620" i="4" s="1"/>
  <c r="D622" i="4"/>
  <c r="H622" i="4" s="1"/>
  <c r="D623" i="4"/>
  <c r="H623" i="4" s="1"/>
  <c r="D624" i="4"/>
  <c r="H624" i="4" s="1"/>
  <c r="D625" i="4"/>
  <c r="H625" i="4" s="1"/>
  <c r="D627" i="4"/>
  <c r="H627" i="4" s="1"/>
  <c r="D628" i="4"/>
  <c r="H628" i="4" s="1"/>
  <c r="D629" i="4"/>
  <c r="H629" i="4" s="1"/>
  <c r="D630" i="4"/>
  <c r="H630" i="4" s="1"/>
  <c r="D632" i="4"/>
  <c r="H632" i="4" s="1"/>
  <c r="D633" i="4"/>
  <c r="H633" i="4" s="1"/>
  <c r="D634" i="4"/>
  <c r="H634" i="4" s="1"/>
  <c r="D635" i="4"/>
  <c r="H635" i="4" s="1"/>
  <c r="D637" i="4"/>
  <c r="H637" i="4" s="1"/>
  <c r="D638" i="4"/>
  <c r="H638" i="4" s="1"/>
  <c r="D639" i="4"/>
  <c r="H639" i="4" s="1"/>
  <c r="D640" i="4"/>
  <c r="H640" i="4" s="1"/>
  <c r="D642" i="4"/>
  <c r="H642" i="4" s="1"/>
  <c r="D643" i="4"/>
  <c r="H643" i="4" s="1"/>
  <c r="D644" i="4"/>
  <c r="H644" i="4" s="1"/>
  <c r="D645" i="4"/>
  <c r="H645" i="4" s="1"/>
  <c r="D647" i="4"/>
  <c r="H647" i="4" s="1"/>
  <c r="D648" i="4"/>
  <c r="H648" i="4" s="1"/>
  <c r="D649" i="4"/>
  <c r="H649" i="4" s="1"/>
  <c r="D650" i="4"/>
  <c r="H650" i="4" s="1"/>
  <c r="D652" i="4"/>
  <c r="H652" i="4" s="1"/>
  <c r="D653" i="4"/>
  <c r="H653" i="4" s="1"/>
  <c r="D654" i="4"/>
  <c r="H654" i="4" s="1"/>
  <c r="D655" i="4"/>
  <c r="H655" i="4" s="1"/>
  <c r="D657" i="4"/>
  <c r="H657" i="4" s="1"/>
  <c r="D658" i="4"/>
  <c r="H658" i="4" s="1"/>
  <c r="D659" i="4"/>
  <c r="H659" i="4" s="1"/>
  <c r="D660" i="4"/>
  <c r="H660" i="4" s="1"/>
  <c r="D662" i="4"/>
  <c r="H662" i="4" s="1"/>
  <c r="D663" i="4"/>
  <c r="H663" i="4" s="1"/>
  <c r="D664" i="4"/>
  <c r="H664" i="4" s="1"/>
  <c r="D665" i="4"/>
  <c r="H665" i="4" s="1"/>
  <c r="D667" i="4"/>
  <c r="H667" i="4" s="1"/>
  <c r="D668" i="4"/>
  <c r="H668" i="4" s="1"/>
  <c r="D669" i="4"/>
  <c r="H669" i="4" s="1"/>
  <c r="D670" i="4"/>
  <c r="H670" i="4" s="1"/>
  <c r="D672" i="4"/>
  <c r="H672" i="4" s="1"/>
  <c r="D673" i="4"/>
  <c r="H673" i="4" s="1"/>
  <c r="D674" i="4"/>
  <c r="H674" i="4" s="1"/>
  <c r="D675" i="4"/>
  <c r="H675" i="4" s="1"/>
  <c r="D677" i="4"/>
  <c r="H677" i="4" s="1"/>
  <c r="D678" i="4"/>
  <c r="H678" i="4" s="1"/>
  <c r="D679" i="4"/>
  <c r="H679" i="4" s="1"/>
  <c r="D680" i="4"/>
  <c r="H680" i="4" s="1"/>
  <c r="D682" i="4"/>
  <c r="H682" i="4" s="1"/>
  <c r="D683" i="4"/>
  <c r="H683" i="4" s="1"/>
  <c r="D684" i="4"/>
  <c r="H684" i="4" s="1"/>
  <c r="D685" i="4"/>
  <c r="H685" i="4" s="1"/>
  <c r="D687" i="4"/>
  <c r="H687" i="4" s="1"/>
  <c r="D688" i="4"/>
  <c r="H688" i="4" s="1"/>
  <c r="D689" i="4"/>
  <c r="H689" i="4" s="1"/>
  <c r="D690" i="4"/>
  <c r="H690" i="4" s="1"/>
  <c r="D692" i="4"/>
  <c r="H692" i="4" s="1"/>
  <c r="D693" i="4"/>
  <c r="H693" i="4" s="1"/>
  <c r="D694" i="4"/>
  <c r="H694" i="4" s="1"/>
  <c r="D695" i="4"/>
  <c r="H695" i="4" s="1"/>
  <c r="D697" i="4"/>
  <c r="H697" i="4" s="1"/>
  <c r="D698" i="4"/>
  <c r="H698" i="4" s="1"/>
  <c r="D699" i="4"/>
  <c r="H699" i="4" s="1"/>
  <c r="D700" i="4"/>
  <c r="H700" i="4" s="1"/>
  <c r="B701" i="4"/>
  <c r="C701" i="4"/>
  <c r="B696" i="4"/>
  <c r="C696" i="4"/>
  <c r="B691" i="4"/>
  <c r="C691" i="4"/>
  <c r="B686" i="4"/>
  <c r="C686" i="4"/>
  <c r="B681" i="4"/>
  <c r="C681" i="4"/>
  <c r="B676" i="4"/>
  <c r="C676" i="4"/>
  <c r="B671" i="4"/>
  <c r="C671" i="4"/>
  <c r="B666" i="4"/>
  <c r="C666" i="4"/>
  <c r="B661" i="4"/>
  <c r="C661" i="4"/>
  <c r="B656" i="4"/>
  <c r="C656" i="4"/>
  <c r="B651" i="4"/>
  <c r="C651" i="4"/>
  <c r="B646" i="4"/>
  <c r="C646" i="4"/>
  <c r="B641" i="4"/>
  <c r="C641" i="4"/>
  <c r="B636" i="4"/>
  <c r="C636" i="4"/>
  <c r="B631" i="4"/>
  <c r="C631" i="4"/>
  <c r="B626" i="4"/>
  <c r="C626" i="4"/>
  <c r="B621" i="4"/>
  <c r="C621" i="4"/>
  <c r="B616" i="4"/>
  <c r="C616" i="4"/>
  <c r="B611" i="4"/>
  <c r="C611" i="4"/>
  <c r="B606" i="4"/>
  <c r="C606" i="4"/>
  <c r="B601" i="4"/>
  <c r="C601" i="4"/>
  <c r="B596" i="4"/>
  <c r="C596" i="4"/>
  <c r="B591" i="4"/>
  <c r="C591" i="4"/>
  <c r="B586" i="4"/>
  <c r="C586" i="4"/>
  <c r="B581" i="4"/>
  <c r="C581" i="4"/>
  <c r="B576" i="4"/>
  <c r="C576" i="4"/>
  <c r="B571" i="4"/>
  <c r="C571" i="4"/>
  <c r="B566" i="4"/>
  <c r="C566" i="4"/>
  <c r="B561" i="4"/>
  <c r="C561" i="4"/>
  <c r="B556" i="4"/>
  <c r="C556" i="4"/>
  <c r="B551" i="4"/>
  <c r="C551" i="4"/>
  <c r="B546" i="4"/>
  <c r="C546" i="4"/>
  <c r="B541" i="4"/>
  <c r="C541" i="4"/>
  <c r="B536" i="4"/>
  <c r="D536" i="4" s="1"/>
  <c r="C536" i="4"/>
  <c r="B531" i="4"/>
  <c r="C531" i="4"/>
  <c r="B526" i="4"/>
  <c r="C526" i="4"/>
  <c r="B521" i="4"/>
  <c r="C521" i="4"/>
  <c r="B516" i="4"/>
  <c r="D516" i="4" s="1"/>
  <c r="H516" i="4" s="1"/>
  <c r="C516" i="4"/>
  <c r="B511" i="4"/>
  <c r="C511" i="4"/>
  <c r="B506" i="4"/>
  <c r="C506" i="4"/>
  <c r="B501" i="4"/>
  <c r="C501" i="4"/>
  <c r="B496" i="4"/>
  <c r="D496" i="4" s="1"/>
  <c r="C496" i="4"/>
  <c r="B491" i="4"/>
  <c r="C491" i="4"/>
  <c r="B486" i="4"/>
  <c r="C486" i="4"/>
  <c r="B481" i="4"/>
  <c r="C481" i="4"/>
  <c r="D367" i="4"/>
  <c r="H367" i="4" s="1"/>
  <c r="D368" i="4"/>
  <c r="H368" i="4" s="1"/>
  <c r="D369" i="4"/>
  <c r="H369" i="4" s="1"/>
  <c r="D370" i="4"/>
  <c r="H370" i="4" s="1"/>
  <c r="D372" i="4"/>
  <c r="H372" i="4" s="1"/>
  <c r="D373" i="4"/>
  <c r="H373" i="4" s="1"/>
  <c r="D374" i="4"/>
  <c r="H374" i="4" s="1"/>
  <c r="D375" i="4"/>
  <c r="H375" i="4" s="1"/>
  <c r="D377" i="4"/>
  <c r="H377" i="4" s="1"/>
  <c r="D378" i="4"/>
  <c r="H378" i="4" s="1"/>
  <c r="D379" i="4"/>
  <c r="H379" i="4" s="1"/>
  <c r="D380" i="4"/>
  <c r="H380" i="4" s="1"/>
  <c r="D382" i="4"/>
  <c r="H382" i="4" s="1"/>
  <c r="D383" i="4"/>
  <c r="H383" i="4" s="1"/>
  <c r="D384" i="4"/>
  <c r="H384" i="4" s="1"/>
  <c r="D385" i="4"/>
  <c r="H385" i="4" s="1"/>
  <c r="D387" i="4"/>
  <c r="H387" i="4" s="1"/>
  <c r="D388" i="4"/>
  <c r="H388" i="4" s="1"/>
  <c r="D389" i="4"/>
  <c r="H389" i="4" s="1"/>
  <c r="D390" i="4"/>
  <c r="H390" i="4" s="1"/>
  <c r="D392" i="4"/>
  <c r="H392" i="4" s="1"/>
  <c r="D393" i="4"/>
  <c r="H393" i="4" s="1"/>
  <c r="D394" i="4"/>
  <c r="H394" i="4" s="1"/>
  <c r="D395" i="4"/>
  <c r="H395" i="4" s="1"/>
  <c r="D397" i="4"/>
  <c r="H397" i="4" s="1"/>
  <c r="D398" i="4"/>
  <c r="H398" i="4" s="1"/>
  <c r="D399" i="4"/>
  <c r="H399" i="4" s="1"/>
  <c r="D400" i="4"/>
  <c r="H400" i="4" s="1"/>
  <c r="D402" i="4"/>
  <c r="H402" i="4" s="1"/>
  <c r="D403" i="4"/>
  <c r="H403" i="4" s="1"/>
  <c r="D404" i="4"/>
  <c r="H404" i="4" s="1"/>
  <c r="D405" i="4"/>
  <c r="H405" i="4" s="1"/>
  <c r="D407" i="4"/>
  <c r="H407" i="4" s="1"/>
  <c r="D408" i="4"/>
  <c r="H408" i="4" s="1"/>
  <c r="D409" i="4"/>
  <c r="H409" i="4" s="1"/>
  <c r="D410" i="4"/>
  <c r="H410" i="4" s="1"/>
  <c r="D412" i="4"/>
  <c r="H412" i="4" s="1"/>
  <c r="D413" i="4"/>
  <c r="H413" i="4" s="1"/>
  <c r="D414" i="4"/>
  <c r="H414" i="4" s="1"/>
  <c r="D415" i="4"/>
  <c r="H415" i="4" s="1"/>
  <c r="D417" i="4"/>
  <c r="H417" i="4" s="1"/>
  <c r="D418" i="4"/>
  <c r="H418" i="4" s="1"/>
  <c r="D419" i="4"/>
  <c r="H419" i="4" s="1"/>
  <c r="D420" i="4"/>
  <c r="H420" i="4" s="1"/>
  <c r="D422" i="4"/>
  <c r="H422" i="4" s="1"/>
  <c r="D423" i="4"/>
  <c r="H423" i="4" s="1"/>
  <c r="D424" i="4"/>
  <c r="H424" i="4" s="1"/>
  <c r="D425" i="4"/>
  <c r="H425" i="4" s="1"/>
  <c r="D427" i="4"/>
  <c r="H427" i="4" s="1"/>
  <c r="D428" i="4"/>
  <c r="H428" i="4" s="1"/>
  <c r="D429" i="4"/>
  <c r="H429" i="4" s="1"/>
  <c r="D430" i="4"/>
  <c r="H430" i="4" s="1"/>
  <c r="D432" i="4"/>
  <c r="H432" i="4" s="1"/>
  <c r="D433" i="4"/>
  <c r="H433" i="4" s="1"/>
  <c r="D434" i="4"/>
  <c r="H434" i="4" s="1"/>
  <c r="D435" i="4"/>
  <c r="H435" i="4" s="1"/>
  <c r="D437" i="4"/>
  <c r="H437" i="4" s="1"/>
  <c r="D438" i="4"/>
  <c r="H438" i="4" s="1"/>
  <c r="D439" i="4"/>
  <c r="H439" i="4" s="1"/>
  <c r="D440" i="4"/>
  <c r="H440" i="4" s="1"/>
  <c r="D442" i="4"/>
  <c r="H442" i="4" s="1"/>
  <c r="D443" i="4"/>
  <c r="H443" i="4" s="1"/>
  <c r="D444" i="4"/>
  <c r="H444" i="4" s="1"/>
  <c r="D445" i="4"/>
  <c r="H445" i="4" s="1"/>
  <c r="D447" i="4"/>
  <c r="H447" i="4" s="1"/>
  <c r="D448" i="4"/>
  <c r="H448" i="4" s="1"/>
  <c r="D449" i="4"/>
  <c r="H449" i="4" s="1"/>
  <c r="D450" i="4"/>
  <c r="H450" i="4" s="1"/>
  <c r="D452" i="4"/>
  <c r="H452" i="4" s="1"/>
  <c r="D453" i="4"/>
  <c r="H453" i="4" s="1"/>
  <c r="D454" i="4"/>
  <c r="H454" i="4" s="1"/>
  <c r="D455" i="4"/>
  <c r="H455" i="4" s="1"/>
  <c r="D457" i="4"/>
  <c r="H457" i="4" s="1"/>
  <c r="D458" i="4"/>
  <c r="H458" i="4" s="1"/>
  <c r="D459" i="4"/>
  <c r="H459" i="4" s="1"/>
  <c r="D460" i="4"/>
  <c r="H460" i="4" s="1"/>
  <c r="D462" i="4"/>
  <c r="H462" i="4" s="1"/>
  <c r="D463" i="4"/>
  <c r="H463" i="4" s="1"/>
  <c r="D464" i="4"/>
  <c r="H464" i="4" s="1"/>
  <c r="D465" i="4"/>
  <c r="H465" i="4" s="1"/>
  <c r="D467" i="4"/>
  <c r="H467" i="4" s="1"/>
  <c r="D468" i="4"/>
  <c r="H468" i="4" s="1"/>
  <c r="D469" i="4"/>
  <c r="H469" i="4" s="1"/>
  <c r="D470" i="4"/>
  <c r="H470" i="4" s="1"/>
  <c r="D472" i="4"/>
  <c r="H472" i="4" s="1"/>
  <c r="D473" i="4"/>
  <c r="H473" i="4" s="1"/>
  <c r="D474" i="4"/>
  <c r="H474" i="4" s="1"/>
  <c r="D475" i="4"/>
  <c r="H475" i="4" s="1"/>
  <c r="B476" i="4"/>
  <c r="D476" i="4" s="1"/>
  <c r="H476" i="4" s="1"/>
  <c r="C476" i="4"/>
  <c r="B471" i="4"/>
  <c r="C471" i="4"/>
  <c r="B466" i="4"/>
  <c r="C466" i="4"/>
  <c r="B461" i="4"/>
  <c r="C461" i="4"/>
  <c r="B456" i="4"/>
  <c r="D456" i="4" s="1"/>
  <c r="C456" i="4"/>
  <c r="B451" i="4"/>
  <c r="C451" i="4"/>
  <c r="B446" i="4"/>
  <c r="C446" i="4"/>
  <c r="B441" i="4"/>
  <c r="C441" i="4"/>
  <c r="B436" i="4"/>
  <c r="D436" i="4" s="1"/>
  <c r="C436" i="4"/>
  <c r="B431" i="4"/>
  <c r="C431" i="4"/>
  <c r="B426" i="4"/>
  <c r="C426" i="4"/>
  <c r="B421" i="4"/>
  <c r="C421" i="4"/>
  <c r="B416" i="4"/>
  <c r="D416" i="4" s="1"/>
  <c r="C416" i="4"/>
  <c r="B411" i="4"/>
  <c r="C411" i="4"/>
  <c r="B406" i="4"/>
  <c r="C406" i="4"/>
  <c r="B401" i="4"/>
  <c r="C401" i="4"/>
  <c r="B396" i="4"/>
  <c r="D396" i="4" s="1"/>
  <c r="H396" i="4" s="1"/>
  <c r="C396" i="4"/>
  <c r="B391" i="4"/>
  <c r="C391" i="4"/>
  <c r="B386" i="4"/>
  <c r="C386" i="4"/>
  <c r="B381" i="4"/>
  <c r="C381" i="4"/>
  <c r="B376" i="4"/>
  <c r="D376" i="4" s="1"/>
  <c r="C376" i="4"/>
  <c r="B371" i="4"/>
  <c r="C371" i="4"/>
  <c r="D217" i="4"/>
  <c r="H217" i="4" s="1"/>
  <c r="D218" i="4"/>
  <c r="H218" i="4" s="1"/>
  <c r="D219" i="4"/>
  <c r="H219" i="4" s="1"/>
  <c r="D220" i="4"/>
  <c r="H220" i="4" s="1"/>
  <c r="D222" i="4"/>
  <c r="H222" i="4" s="1"/>
  <c r="D223" i="4"/>
  <c r="H223" i="4" s="1"/>
  <c r="D224" i="4"/>
  <c r="H224" i="4" s="1"/>
  <c r="D225" i="4"/>
  <c r="H225" i="4" s="1"/>
  <c r="D227" i="4"/>
  <c r="H227" i="4" s="1"/>
  <c r="D228" i="4"/>
  <c r="H228" i="4" s="1"/>
  <c r="D229" i="4"/>
  <c r="H229" i="4" s="1"/>
  <c r="D230" i="4"/>
  <c r="H230" i="4" s="1"/>
  <c r="D232" i="4"/>
  <c r="H232" i="4" s="1"/>
  <c r="D233" i="4"/>
  <c r="H233" i="4" s="1"/>
  <c r="D234" i="4"/>
  <c r="H234" i="4" s="1"/>
  <c r="D235" i="4"/>
  <c r="H235" i="4" s="1"/>
  <c r="D237" i="4"/>
  <c r="H237" i="4" s="1"/>
  <c r="D238" i="4"/>
  <c r="H238" i="4" s="1"/>
  <c r="D239" i="4"/>
  <c r="H239" i="4" s="1"/>
  <c r="D240" i="4"/>
  <c r="H240" i="4" s="1"/>
  <c r="D242" i="4"/>
  <c r="H242" i="4" s="1"/>
  <c r="D243" i="4"/>
  <c r="H243" i="4" s="1"/>
  <c r="D244" i="4"/>
  <c r="H244" i="4" s="1"/>
  <c r="D245" i="4"/>
  <c r="H245" i="4" s="1"/>
  <c r="D247" i="4"/>
  <c r="H247" i="4" s="1"/>
  <c r="D248" i="4"/>
  <c r="H248" i="4" s="1"/>
  <c r="D249" i="4"/>
  <c r="H249" i="4" s="1"/>
  <c r="D250" i="4"/>
  <c r="H250" i="4" s="1"/>
  <c r="D252" i="4"/>
  <c r="H252" i="4" s="1"/>
  <c r="D253" i="4"/>
  <c r="H253" i="4" s="1"/>
  <c r="D254" i="4"/>
  <c r="H254" i="4" s="1"/>
  <c r="D255" i="4"/>
  <c r="H255" i="4" s="1"/>
  <c r="D257" i="4"/>
  <c r="H257" i="4" s="1"/>
  <c r="D258" i="4"/>
  <c r="H258" i="4" s="1"/>
  <c r="D259" i="4"/>
  <c r="H259" i="4" s="1"/>
  <c r="D260" i="4"/>
  <c r="H260" i="4" s="1"/>
  <c r="D262" i="4"/>
  <c r="H262" i="4" s="1"/>
  <c r="D263" i="4"/>
  <c r="H263" i="4" s="1"/>
  <c r="D264" i="4"/>
  <c r="H264" i="4" s="1"/>
  <c r="D265" i="4"/>
  <c r="H265" i="4" s="1"/>
  <c r="D267" i="4"/>
  <c r="H267" i="4" s="1"/>
  <c r="D268" i="4"/>
  <c r="H268" i="4" s="1"/>
  <c r="D269" i="4"/>
  <c r="H269" i="4" s="1"/>
  <c r="D270" i="4"/>
  <c r="H270" i="4" s="1"/>
  <c r="D272" i="4"/>
  <c r="H272" i="4" s="1"/>
  <c r="D273" i="4"/>
  <c r="H273" i="4" s="1"/>
  <c r="D274" i="4"/>
  <c r="H274" i="4" s="1"/>
  <c r="D275" i="4"/>
  <c r="H275" i="4" s="1"/>
  <c r="D277" i="4"/>
  <c r="H277" i="4" s="1"/>
  <c r="D278" i="4"/>
  <c r="H278" i="4" s="1"/>
  <c r="D279" i="4"/>
  <c r="H279" i="4" s="1"/>
  <c r="D280" i="4"/>
  <c r="H280" i="4" s="1"/>
  <c r="D282" i="4"/>
  <c r="H282" i="4" s="1"/>
  <c r="D283" i="4"/>
  <c r="H283" i="4" s="1"/>
  <c r="D284" i="4"/>
  <c r="H284" i="4" s="1"/>
  <c r="D285" i="4"/>
  <c r="H285" i="4" s="1"/>
  <c r="D287" i="4"/>
  <c r="H287" i="4" s="1"/>
  <c r="D288" i="4"/>
  <c r="H288" i="4" s="1"/>
  <c r="D289" i="4"/>
  <c r="H289" i="4" s="1"/>
  <c r="D290" i="4"/>
  <c r="H290" i="4" s="1"/>
  <c r="D292" i="4"/>
  <c r="H292" i="4" s="1"/>
  <c r="D293" i="4"/>
  <c r="H293" i="4" s="1"/>
  <c r="D294" i="4"/>
  <c r="H294" i="4" s="1"/>
  <c r="D295" i="4"/>
  <c r="H295" i="4" s="1"/>
  <c r="D297" i="4"/>
  <c r="H297" i="4" s="1"/>
  <c r="D298" i="4"/>
  <c r="H298" i="4" s="1"/>
  <c r="D299" i="4"/>
  <c r="H299" i="4" s="1"/>
  <c r="D300" i="4"/>
  <c r="H300" i="4" s="1"/>
  <c r="D302" i="4"/>
  <c r="H302" i="4" s="1"/>
  <c r="D303" i="4"/>
  <c r="H303" i="4" s="1"/>
  <c r="D304" i="4"/>
  <c r="H304" i="4" s="1"/>
  <c r="D305" i="4"/>
  <c r="H305" i="4" s="1"/>
  <c r="D307" i="4"/>
  <c r="H307" i="4" s="1"/>
  <c r="D308" i="4"/>
  <c r="H308" i="4" s="1"/>
  <c r="D309" i="4"/>
  <c r="H309" i="4" s="1"/>
  <c r="D310" i="4"/>
  <c r="H310" i="4" s="1"/>
  <c r="D312" i="4"/>
  <c r="H312" i="4" s="1"/>
  <c r="D313" i="4"/>
  <c r="H313" i="4" s="1"/>
  <c r="D314" i="4"/>
  <c r="H314" i="4" s="1"/>
  <c r="D315" i="4"/>
  <c r="H315" i="4" s="1"/>
  <c r="D317" i="4"/>
  <c r="H317" i="4" s="1"/>
  <c r="D318" i="4"/>
  <c r="H318" i="4" s="1"/>
  <c r="D319" i="4"/>
  <c r="H319" i="4" s="1"/>
  <c r="D320" i="4"/>
  <c r="H320" i="4" s="1"/>
  <c r="D322" i="4"/>
  <c r="H322" i="4" s="1"/>
  <c r="D323" i="4"/>
  <c r="H323" i="4" s="1"/>
  <c r="D324" i="4"/>
  <c r="H324" i="4" s="1"/>
  <c r="D325" i="4"/>
  <c r="H325" i="4" s="1"/>
  <c r="D327" i="4"/>
  <c r="H327" i="4" s="1"/>
  <c r="D328" i="4"/>
  <c r="H328" i="4" s="1"/>
  <c r="D329" i="4"/>
  <c r="H329" i="4" s="1"/>
  <c r="D330" i="4"/>
  <c r="H330" i="4" s="1"/>
  <c r="D332" i="4"/>
  <c r="H332" i="4" s="1"/>
  <c r="D333" i="4"/>
  <c r="H333" i="4" s="1"/>
  <c r="D334" i="4"/>
  <c r="H334" i="4" s="1"/>
  <c r="D335" i="4"/>
  <c r="H335" i="4" s="1"/>
  <c r="D337" i="4"/>
  <c r="H337" i="4" s="1"/>
  <c r="D338" i="4"/>
  <c r="H338" i="4" s="1"/>
  <c r="D339" i="4"/>
  <c r="H339" i="4" s="1"/>
  <c r="D340" i="4"/>
  <c r="H340" i="4" s="1"/>
  <c r="D342" i="4"/>
  <c r="H342" i="4" s="1"/>
  <c r="D343" i="4"/>
  <c r="H343" i="4" s="1"/>
  <c r="D344" i="4"/>
  <c r="H344" i="4" s="1"/>
  <c r="D345" i="4"/>
  <c r="H345" i="4" s="1"/>
  <c r="D347" i="4"/>
  <c r="H347" i="4" s="1"/>
  <c r="D348" i="4"/>
  <c r="H348" i="4" s="1"/>
  <c r="D349" i="4"/>
  <c r="H349" i="4" s="1"/>
  <c r="D350" i="4"/>
  <c r="H350" i="4" s="1"/>
  <c r="D352" i="4"/>
  <c r="H352" i="4" s="1"/>
  <c r="D353" i="4"/>
  <c r="H353" i="4" s="1"/>
  <c r="D354" i="4"/>
  <c r="H354" i="4" s="1"/>
  <c r="D355" i="4"/>
  <c r="H355" i="4" s="1"/>
  <c r="D357" i="4"/>
  <c r="H357" i="4" s="1"/>
  <c r="D358" i="4"/>
  <c r="H358" i="4" s="1"/>
  <c r="D359" i="4"/>
  <c r="H359" i="4" s="1"/>
  <c r="D360" i="4"/>
  <c r="H360" i="4" s="1"/>
  <c r="D362" i="4"/>
  <c r="H362" i="4" s="1"/>
  <c r="D363" i="4"/>
  <c r="H363" i="4" s="1"/>
  <c r="D364" i="4"/>
  <c r="H364" i="4" s="1"/>
  <c r="D365" i="4"/>
  <c r="H365" i="4" s="1"/>
  <c r="B366" i="4"/>
  <c r="C366" i="4"/>
  <c r="B361" i="4"/>
  <c r="C361" i="4"/>
  <c r="B356" i="4"/>
  <c r="C356" i="4"/>
  <c r="B351" i="4"/>
  <c r="C351" i="4"/>
  <c r="B346" i="4"/>
  <c r="C346" i="4"/>
  <c r="B341" i="4"/>
  <c r="C341" i="4"/>
  <c r="B336" i="4"/>
  <c r="C336" i="4"/>
  <c r="B331" i="4"/>
  <c r="C331" i="4"/>
  <c r="B326" i="4"/>
  <c r="C326" i="4"/>
  <c r="B321" i="4"/>
  <c r="C321" i="4"/>
  <c r="B316" i="4"/>
  <c r="C316" i="4"/>
  <c r="B311" i="4"/>
  <c r="C311" i="4"/>
  <c r="B306" i="4"/>
  <c r="C306" i="4"/>
  <c r="B301" i="4"/>
  <c r="C301" i="4"/>
  <c r="B296" i="4"/>
  <c r="C296" i="4"/>
  <c r="B291" i="4"/>
  <c r="C291" i="4"/>
  <c r="B286" i="4"/>
  <c r="C286" i="4"/>
  <c r="B281" i="4"/>
  <c r="C281" i="4"/>
  <c r="B276" i="4"/>
  <c r="C276" i="4"/>
  <c r="B271" i="4"/>
  <c r="C271" i="4"/>
  <c r="B266" i="4"/>
  <c r="C266" i="4"/>
  <c r="B261" i="4"/>
  <c r="C261" i="4"/>
  <c r="B256" i="4"/>
  <c r="C256" i="4"/>
  <c r="B251" i="4"/>
  <c r="C251" i="4"/>
  <c r="B246" i="4"/>
  <c r="C246" i="4"/>
  <c r="B241" i="4"/>
  <c r="C241" i="4"/>
  <c r="B236" i="4"/>
  <c r="C236" i="4"/>
  <c r="B231" i="4"/>
  <c r="C231" i="4"/>
  <c r="B226" i="4"/>
  <c r="C226" i="4"/>
  <c r="B221" i="4"/>
  <c r="C221" i="4"/>
  <c r="D122" i="4"/>
  <c r="H122" i="4" s="1"/>
  <c r="D123" i="4"/>
  <c r="H123" i="4" s="1"/>
  <c r="D124" i="4"/>
  <c r="H124" i="4" s="1"/>
  <c r="D125" i="4"/>
  <c r="H125" i="4" s="1"/>
  <c r="D127" i="4"/>
  <c r="H127" i="4" s="1"/>
  <c r="D128" i="4"/>
  <c r="H128" i="4" s="1"/>
  <c r="D129" i="4"/>
  <c r="H129" i="4" s="1"/>
  <c r="D130" i="4"/>
  <c r="H130" i="4" s="1"/>
  <c r="D132" i="4"/>
  <c r="H132" i="4" s="1"/>
  <c r="D133" i="4"/>
  <c r="H133" i="4" s="1"/>
  <c r="D134" i="4"/>
  <c r="H134" i="4" s="1"/>
  <c r="D135" i="4"/>
  <c r="H135" i="4" s="1"/>
  <c r="D137" i="4"/>
  <c r="H137" i="4" s="1"/>
  <c r="D138" i="4"/>
  <c r="H138" i="4" s="1"/>
  <c r="D139" i="4"/>
  <c r="H139" i="4" s="1"/>
  <c r="D140" i="4"/>
  <c r="H140" i="4" s="1"/>
  <c r="D142" i="4"/>
  <c r="H142" i="4" s="1"/>
  <c r="D143" i="4"/>
  <c r="H143" i="4" s="1"/>
  <c r="D144" i="4"/>
  <c r="H144" i="4" s="1"/>
  <c r="D145" i="4"/>
  <c r="H145" i="4" s="1"/>
  <c r="D147" i="4"/>
  <c r="H147" i="4" s="1"/>
  <c r="D148" i="4"/>
  <c r="H148" i="4" s="1"/>
  <c r="D149" i="4"/>
  <c r="H149" i="4" s="1"/>
  <c r="D150" i="4"/>
  <c r="H150" i="4" s="1"/>
  <c r="D152" i="4"/>
  <c r="H152" i="4" s="1"/>
  <c r="D153" i="4"/>
  <c r="H153" i="4" s="1"/>
  <c r="D154" i="4"/>
  <c r="H154" i="4" s="1"/>
  <c r="D155" i="4"/>
  <c r="H155" i="4" s="1"/>
  <c r="D157" i="4"/>
  <c r="H157" i="4" s="1"/>
  <c r="D158" i="4"/>
  <c r="H158" i="4" s="1"/>
  <c r="D159" i="4"/>
  <c r="H159" i="4" s="1"/>
  <c r="D160" i="4"/>
  <c r="H160" i="4" s="1"/>
  <c r="D162" i="4"/>
  <c r="H162" i="4" s="1"/>
  <c r="D163" i="4"/>
  <c r="H163" i="4" s="1"/>
  <c r="D164" i="4"/>
  <c r="H164" i="4" s="1"/>
  <c r="D165" i="4"/>
  <c r="H165" i="4" s="1"/>
  <c r="D167" i="4"/>
  <c r="H167" i="4" s="1"/>
  <c r="D168" i="4"/>
  <c r="H168" i="4" s="1"/>
  <c r="D169" i="4"/>
  <c r="H169" i="4" s="1"/>
  <c r="D170" i="4"/>
  <c r="H170" i="4" s="1"/>
  <c r="D172" i="4"/>
  <c r="H172" i="4" s="1"/>
  <c r="D173" i="4"/>
  <c r="H173" i="4" s="1"/>
  <c r="D174" i="4"/>
  <c r="H174" i="4" s="1"/>
  <c r="D175" i="4"/>
  <c r="H175" i="4" s="1"/>
  <c r="D177" i="4"/>
  <c r="H177" i="4" s="1"/>
  <c r="D178" i="4"/>
  <c r="H178" i="4" s="1"/>
  <c r="D179" i="4"/>
  <c r="H179" i="4" s="1"/>
  <c r="D180" i="4"/>
  <c r="H180" i="4" s="1"/>
  <c r="D182" i="4"/>
  <c r="H182" i="4" s="1"/>
  <c r="D183" i="4"/>
  <c r="H183" i="4" s="1"/>
  <c r="D184" i="4"/>
  <c r="H184" i="4" s="1"/>
  <c r="D185" i="4"/>
  <c r="H185" i="4" s="1"/>
  <c r="D187" i="4"/>
  <c r="H187" i="4" s="1"/>
  <c r="D188" i="4"/>
  <c r="H188" i="4" s="1"/>
  <c r="D189" i="4"/>
  <c r="H189" i="4" s="1"/>
  <c r="D190" i="4"/>
  <c r="H190" i="4" s="1"/>
  <c r="D192" i="4"/>
  <c r="H192" i="4" s="1"/>
  <c r="D193" i="4"/>
  <c r="H193" i="4" s="1"/>
  <c r="D194" i="4"/>
  <c r="H194" i="4" s="1"/>
  <c r="D195" i="4"/>
  <c r="H195" i="4" s="1"/>
  <c r="D197" i="4"/>
  <c r="H197" i="4" s="1"/>
  <c r="D198" i="4"/>
  <c r="H198" i="4" s="1"/>
  <c r="D199" i="4"/>
  <c r="H199" i="4" s="1"/>
  <c r="D200" i="4"/>
  <c r="H200" i="4" s="1"/>
  <c r="D202" i="4"/>
  <c r="H202" i="4" s="1"/>
  <c r="D203" i="4"/>
  <c r="H203" i="4" s="1"/>
  <c r="D204" i="4"/>
  <c r="H204" i="4" s="1"/>
  <c r="D205" i="4"/>
  <c r="H205" i="4" s="1"/>
  <c r="D207" i="4"/>
  <c r="H207" i="4" s="1"/>
  <c r="D208" i="4"/>
  <c r="H208" i="4" s="1"/>
  <c r="D209" i="4"/>
  <c r="H209" i="4" s="1"/>
  <c r="D210" i="4"/>
  <c r="H210" i="4" s="1"/>
  <c r="D212" i="4"/>
  <c r="H212" i="4" s="1"/>
  <c r="D213" i="4"/>
  <c r="H213" i="4" s="1"/>
  <c r="D214" i="4"/>
  <c r="H214" i="4" s="1"/>
  <c r="D215" i="4"/>
  <c r="H215" i="4" s="1"/>
  <c r="B216" i="4"/>
  <c r="C216" i="4"/>
  <c r="B211" i="4"/>
  <c r="C211" i="4"/>
  <c r="B206" i="4"/>
  <c r="C206" i="4"/>
  <c r="B201" i="4"/>
  <c r="C201" i="4"/>
  <c r="B196" i="4"/>
  <c r="C196" i="4"/>
  <c r="B191" i="4"/>
  <c r="C191" i="4"/>
  <c r="B186" i="4"/>
  <c r="C186" i="4"/>
  <c r="B181" i="4"/>
  <c r="C181" i="4"/>
  <c r="B176" i="4"/>
  <c r="C176" i="4"/>
  <c r="B171" i="4"/>
  <c r="C171" i="4"/>
  <c r="B166" i="4"/>
  <c r="C166" i="4"/>
  <c r="B161" i="4"/>
  <c r="C161" i="4"/>
  <c r="B156" i="4"/>
  <c r="C156" i="4"/>
  <c r="B151" i="4"/>
  <c r="C151" i="4"/>
  <c r="B146" i="4"/>
  <c r="C146" i="4"/>
  <c r="B141" i="4"/>
  <c r="C141" i="4"/>
  <c r="B136" i="4"/>
  <c r="C136" i="4"/>
  <c r="B131" i="4"/>
  <c r="C131" i="4"/>
  <c r="B126" i="4"/>
  <c r="C126" i="4"/>
  <c r="D22" i="4"/>
  <c r="H22" i="4" s="1"/>
  <c r="D23" i="4"/>
  <c r="H23" i="4" s="1"/>
  <c r="D24" i="4"/>
  <c r="H24" i="4" s="1"/>
  <c r="D25" i="4"/>
  <c r="H25" i="4" s="1"/>
  <c r="D27" i="4"/>
  <c r="H27" i="4" s="1"/>
  <c r="D28" i="4"/>
  <c r="H28" i="4" s="1"/>
  <c r="D29" i="4"/>
  <c r="H29" i="4" s="1"/>
  <c r="D30" i="4"/>
  <c r="H30" i="4" s="1"/>
  <c r="D32" i="4"/>
  <c r="H32" i="4" s="1"/>
  <c r="D33" i="4"/>
  <c r="H33" i="4" s="1"/>
  <c r="D34" i="4"/>
  <c r="H34" i="4" s="1"/>
  <c r="D35" i="4"/>
  <c r="H35" i="4" s="1"/>
  <c r="D37" i="4"/>
  <c r="H37" i="4" s="1"/>
  <c r="D38" i="4"/>
  <c r="H38" i="4" s="1"/>
  <c r="D39" i="4"/>
  <c r="H39" i="4" s="1"/>
  <c r="D40" i="4"/>
  <c r="H40" i="4" s="1"/>
  <c r="D42" i="4"/>
  <c r="H42" i="4" s="1"/>
  <c r="D43" i="4"/>
  <c r="H43" i="4" s="1"/>
  <c r="D44" i="4"/>
  <c r="H44" i="4" s="1"/>
  <c r="D45" i="4"/>
  <c r="H45" i="4" s="1"/>
  <c r="D47" i="4"/>
  <c r="H47" i="4" s="1"/>
  <c r="D48" i="4"/>
  <c r="H48" i="4" s="1"/>
  <c r="D49" i="4"/>
  <c r="H49" i="4" s="1"/>
  <c r="D50" i="4"/>
  <c r="H50" i="4" s="1"/>
  <c r="D52" i="4"/>
  <c r="H52" i="4" s="1"/>
  <c r="D53" i="4"/>
  <c r="H53" i="4" s="1"/>
  <c r="D54" i="4"/>
  <c r="H54" i="4" s="1"/>
  <c r="D55" i="4"/>
  <c r="H55" i="4" s="1"/>
  <c r="D57" i="4"/>
  <c r="H57" i="4" s="1"/>
  <c r="D58" i="4"/>
  <c r="H58" i="4" s="1"/>
  <c r="D59" i="4"/>
  <c r="H59" i="4" s="1"/>
  <c r="D60" i="4"/>
  <c r="H60" i="4" s="1"/>
  <c r="D62" i="4"/>
  <c r="H62" i="4" s="1"/>
  <c r="D63" i="4"/>
  <c r="H63" i="4" s="1"/>
  <c r="D64" i="4"/>
  <c r="H64" i="4" s="1"/>
  <c r="D65" i="4"/>
  <c r="H65" i="4" s="1"/>
  <c r="D67" i="4"/>
  <c r="H67" i="4" s="1"/>
  <c r="D68" i="4"/>
  <c r="H68" i="4" s="1"/>
  <c r="D69" i="4"/>
  <c r="H69" i="4" s="1"/>
  <c r="D70" i="4"/>
  <c r="H70" i="4" s="1"/>
  <c r="D72" i="4"/>
  <c r="H72" i="4" s="1"/>
  <c r="D73" i="4"/>
  <c r="H73" i="4" s="1"/>
  <c r="D74" i="4"/>
  <c r="H74" i="4" s="1"/>
  <c r="D75" i="4"/>
  <c r="H75" i="4" s="1"/>
  <c r="D77" i="4"/>
  <c r="H77" i="4" s="1"/>
  <c r="D78" i="4"/>
  <c r="H78" i="4" s="1"/>
  <c r="D79" i="4"/>
  <c r="H79" i="4" s="1"/>
  <c r="D80" i="4"/>
  <c r="H80" i="4" s="1"/>
  <c r="D82" i="4"/>
  <c r="H82" i="4" s="1"/>
  <c r="D83" i="4"/>
  <c r="H83" i="4" s="1"/>
  <c r="D84" i="4"/>
  <c r="H84" i="4" s="1"/>
  <c r="D85" i="4"/>
  <c r="H85" i="4" s="1"/>
  <c r="D87" i="4"/>
  <c r="H87" i="4" s="1"/>
  <c r="D88" i="4"/>
  <c r="H88" i="4" s="1"/>
  <c r="D89" i="4"/>
  <c r="H89" i="4" s="1"/>
  <c r="D90" i="4"/>
  <c r="H90" i="4" s="1"/>
  <c r="D92" i="4"/>
  <c r="H92" i="4" s="1"/>
  <c r="D93" i="4"/>
  <c r="H93" i="4" s="1"/>
  <c r="D94" i="4"/>
  <c r="H94" i="4" s="1"/>
  <c r="D95" i="4"/>
  <c r="H95" i="4" s="1"/>
  <c r="D97" i="4"/>
  <c r="H97" i="4" s="1"/>
  <c r="D98" i="4"/>
  <c r="H98" i="4" s="1"/>
  <c r="D99" i="4"/>
  <c r="H99" i="4" s="1"/>
  <c r="D100" i="4"/>
  <c r="H100" i="4" s="1"/>
  <c r="D102" i="4"/>
  <c r="H102" i="4" s="1"/>
  <c r="D103" i="4"/>
  <c r="H103" i="4" s="1"/>
  <c r="D104" i="4"/>
  <c r="H104" i="4" s="1"/>
  <c r="D105" i="4"/>
  <c r="H105" i="4" s="1"/>
  <c r="D107" i="4"/>
  <c r="H107" i="4" s="1"/>
  <c r="D108" i="4"/>
  <c r="H108" i="4" s="1"/>
  <c r="D109" i="4"/>
  <c r="H109" i="4" s="1"/>
  <c r="D110" i="4"/>
  <c r="H110" i="4" s="1"/>
  <c r="D112" i="4"/>
  <c r="H112" i="4" s="1"/>
  <c r="D113" i="4"/>
  <c r="H113" i="4" s="1"/>
  <c r="D114" i="4"/>
  <c r="H114" i="4" s="1"/>
  <c r="D115" i="4"/>
  <c r="H115" i="4" s="1"/>
  <c r="D117" i="4"/>
  <c r="H117" i="4" s="1"/>
  <c r="D118" i="4"/>
  <c r="H118" i="4" s="1"/>
  <c r="D119" i="4"/>
  <c r="H119" i="4" s="1"/>
  <c r="D120" i="4"/>
  <c r="H120" i="4" s="1"/>
  <c r="B121" i="4"/>
  <c r="C121" i="4"/>
  <c r="B116" i="4"/>
  <c r="C116" i="4"/>
  <c r="B111" i="4"/>
  <c r="C111" i="4"/>
  <c r="B106" i="4"/>
  <c r="C106" i="4"/>
  <c r="B101" i="4"/>
  <c r="C101" i="4"/>
  <c r="B96" i="4"/>
  <c r="C96" i="4"/>
  <c r="B91" i="4"/>
  <c r="C91" i="4"/>
  <c r="B86" i="4"/>
  <c r="C86" i="4"/>
  <c r="B81" i="4"/>
  <c r="C81" i="4"/>
  <c r="B76" i="4"/>
  <c r="C76" i="4"/>
  <c r="B71" i="4"/>
  <c r="C71" i="4"/>
  <c r="B66" i="4"/>
  <c r="C66" i="4"/>
  <c r="B61" i="4"/>
  <c r="C61" i="4"/>
  <c r="B56" i="4"/>
  <c r="C56" i="4"/>
  <c r="B51" i="4"/>
  <c r="C51" i="4"/>
  <c r="B46" i="4"/>
  <c r="C46" i="4"/>
  <c r="B41" i="4"/>
  <c r="C41" i="4"/>
  <c r="B36" i="4"/>
  <c r="C36" i="4"/>
  <c r="B31" i="4"/>
  <c r="C31" i="4"/>
  <c r="B26" i="4"/>
  <c r="C26" i="4"/>
  <c r="B21" i="4"/>
  <c r="C21" i="4"/>
  <c r="D17" i="4"/>
  <c r="H17" i="4" s="1"/>
  <c r="D18" i="4"/>
  <c r="H18" i="4" s="1"/>
  <c r="D19" i="4"/>
  <c r="H19" i="4" s="1"/>
  <c r="D20" i="4"/>
  <c r="H20" i="4" s="1"/>
  <c r="D7" i="4"/>
  <c r="H7" i="4" s="1"/>
  <c r="D8" i="4"/>
  <c r="H8" i="4" s="1"/>
  <c r="D9" i="4"/>
  <c r="H9" i="4" s="1"/>
  <c r="D10" i="4"/>
  <c r="H10" i="4" s="1"/>
  <c r="D12" i="4"/>
  <c r="H12" i="4" s="1"/>
  <c r="D13" i="4"/>
  <c r="H13" i="4" s="1"/>
  <c r="D14" i="4"/>
  <c r="H14" i="4" s="1"/>
  <c r="D15" i="4"/>
  <c r="H15" i="4" s="1"/>
  <c r="D3" i="4"/>
  <c r="H3" i="4" s="1"/>
  <c r="D4" i="4"/>
  <c r="H4" i="4" s="1"/>
  <c r="D5" i="4"/>
  <c r="H5" i="4" s="1"/>
  <c r="D2" i="4"/>
  <c r="H2" i="4" s="1"/>
  <c r="C11" i="4"/>
  <c r="C16" i="4"/>
  <c r="B16" i="4"/>
  <c r="B11" i="4"/>
  <c r="C6" i="4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B2" i="2"/>
  <c r="D6" i="3"/>
  <c r="D381" i="4" l="1"/>
  <c r="H381" i="4" s="1"/>
  <c r="D401" i="4"/>
  <c r="D421" i="4"/>
  <c r="D441" i="4"/>
  <c r="H441" i="4" s="1"/>
  <c r="D461" i="4"/>
  <c r="D481" i="4"/>
  <c r="D501" i="4"/>
  <c r="D521" i="4"/>
  <c r="D541" i="4"/>
  <c r="H541" i="4" s="1"/>
  <c r="D561" i="4"/>
  <c r="H561" i="4" s="1"/>
  <c r="D581" i="4"/>
  <c r="D601" i="4"/>
  <c r="D621" i="4"/>
  <c r="D641" i="4"/>
  <c r="D661" i="4"/>
  <c r="D681" i="4"/>
  <c r="H681" i="4" s="1"/>
  <c r="H461" i="4"/>
  <c r="D386" i="4"/>
  <c r="H386" i="4" s="1"/>
  <c r="D406" i="4"/>
  <c r="D426" i="4"/>
  <c r="H426" i="4" s="1"/>
  <c r="D446" i="4"/>
  <c r="D466" i="4"/>
  <c r="H466" i="4" s="1"/>
  <c r="D506" i="4"/>
  <c r="D546" i="4"/>
  <c r="H546" i="4" s="1"/>
  <c r="D586" i="4"/>
  <c r="D626" i="4"/>
  <c r="H626" i="4" s="1"/>
  <c r="D666" i="4"/>
  <c r="H666" i="4"/>
  <c r="H661" i="4"/>
  <c r="H641" i="4"/>
  <c r="H621" i="4"/>
  <c r="H601" i="4"/>
  <c r="H586" i="4"/>
  <c r="H581" i="4"/>
  <c r="H536" i="4"/>
  <c r="H521" i="4"/>
  <c r="H506" i="4"/>
  <c r="H501" i="4"/>
  <c r="H496" i="4"/>
  <c r="H481" i="4"/>
  <c r="H456" i="4"/>
  <c r="H446" i="4"/>
  <c r="H436" i="4"/>
  <c r="H421" i="4"/>
  <c r="H416" i="4"/>
  <c r="H406" i="4"/>
  <c r="H401" i="4"/>
  <c r="H376" i="4"/>
  <c r="D491" i="4"/>
  <c r="H491" i="4" s="1"/>
  <c r="D511" i="4"/>
  <c r="H511" i="4" s="1"/>
  <c r="D531" i="4"/>
  <c r="H531" i="4" s="1"/>
  <c r="D551" i="4"/>
  <c r="H551" i="4" s="1"/>
  <c r="D571" i="4"/>
  <c r="H571" i="4" s="1"/>
  <c r="D591" i="4"/>
  <c r="H591" i="4" s="1"/>
  <c r="D611" i="4"/>
  <c r="H611" i="4" s="1"/>
  <c r="D631" i="4"/>
  <c r="H631" i="4" s="1"/>
  <c r="D651" i="4"/>
  <c r="H651" i="4" s="1"/>
  <c r="D671" i="4"/>
  <c r="H671" i="4" s="1"/>
  <c r="D691" i="4"/>
  <c r="H691" i="4" s="1"/>
  <c r="D701" i="4"/>
  <c r="H701" i="4" s="1"/>
  <c r="D556" i="4"/>
  <c r="H556" i="4" s="1"/>
  <c r="D576" i="4"/>
  <c r="H576" i="4" s="1"/>
  <c r="D596" i="4"/>
  <c r="H596" i="4" s="1"/>
  <c r="D616" i="4"/>
  <c r="H616" i="4" s="1"/>
  <c r="D636" i="4"/>
  <c r="H636" i="4" s="1"/>
  <c r="D656" i="4"/>
  <c r="H656" i="4" s="1"/>
  <c r="D676" i="4"/>
  <c r="H676" i="4" s="1"/>
  <c r="D696" i="4"/>
  <c r="H696" i="4" s="1"/>
  <c r="D41" i="4"/>
  <c r="H41" i="4" s="1"/>
  <c r="D81" i="4"/>
  <c r="H81" i="4" s="1"/>
  <c r="D121" i="4"/>
  <c r="H121" i="4" s="1"/>
  <c r="D371" i="4"/>
  <c r="H371" i="4" s="1"/>
  <c r="D391" i="4"/>
  <c r="H391" i="4" s="1"/>
  <c r="D411" i="4"/>
  <c r="H411" i="4" s="1"/>
  <c r="D431" i="4"/>
  <c r="H431" i="4" s="1"/>
  <c r="D451" i="4"/>
  <c r="H451" i="4" s="1"/>
  <c r="D471" i="4"/>
  <c r="H471" i="4" s="1"/>
  <c r="D486" i="4"/>
  <c r="H486" i="4" s="1"/>
  <c r="D526" i="4"/>
  <c r="H526" i="4" s="1"/>
  <c r="D566" i="4"/>
  <c r="H566" i="4" s="1"/>
  <c r="D606" i="4"/>
  <c r="H606" i="4" s="1"/>
  <c r="D646" i="4"/>
  <c r="H646" i="4" s="1"/>
  <c r="D686" i="4"/>
  <c r="H686" i="4" s="1"/>
  <c r="D26" i="4"/>
  <c r="H26" i="4" s="1"/>
  <c r="D66" i="4"/>
  <c r="H66" i="4" s="1"/>
  <c r="D106" i="4"/>
  <c r="H106" i="4" s="1"/>
  <c r="D126" i="4"/>
  <c r="H126" i="4" s="1"/>
  <c r="D186" i="4"/>
  <c r="H186" i="4" s="1"/>
  <c r="D36" i="4"/>
  <c r="H36" i="4" s="1"/>
  <c r="D56" i="4"/>
  <c r="H56" i="4" s="1"/>
  <c r="D76" i="4"/>
  <c r="H76" i="4" s="1"/>
  <c r="D96" i="4"/>
  <c r="H96" i="4" s="1"/>
  <c r="D116" i="4"/>
  <c r="H116" i="4" s="1"/>
  <c r="D131" i="4"/>
  <c r="H131" i="4" s="1"/>
  <c r="D151" i="4"/>
  <c r="H151" i="4" s="1"/>
  <c r="D171" i="4"/>
  <c r="H171" i="4" s="1"/>
  <c r="D191" i="4"/>
  <c r="H191" i="4" s="1"/>
  <c r="D211" i="4"/>
  <c r="H211" i="4" s="1"/>
  <c r="D21" i="4"/>
  <c r="H21" i="4" s="1"/>
  <c r="D61" i="4"/>
  <c r="H61" i="4" s="1"/>
  <c r="D101" i="4"/>
  <c r="H101" i="4" s="1"/>
  <c r="D226" i="4"/>
  <c r="H226" i="4" s="1"/>
  <c r="D246" i="4"/>
  <c r="H246" i="4" s="1"/>
  <c r="D266" i="4"/>
  <c r="H266" i="4" s="1"/>
  <c r="D286" i="4"/>
  <c r="H286" i="4" s="1"/>
  <c r="D306" i="4"/>
  <c r="H306" i="4" s="1"/>
  <c r="D326" i="4"/>
  <c r="H326" i="4" s="1"/>
  <c r="D346" i="4"/>
  <c r="H346" i="4" s="1"/>
  <c r="D366" i="4"/>
  <c r="H366" i="4" s="1"/>
  <c r="D46" i="4"/>
  <c r="H46" i="4" s="1"/>
  <c r="D86" i="4"/>
  <c r="H86" i="4" s="1"/>
  <c r="D231" i="4"/>
  <c r="H231" i="4" s="1"/>
  <c r="D251" i="4"/>
  <c r="H251" i="4" s="1"/>
  <c r="D271" i="4"/>
  <c r="H271" i="4" s="1"/>
  <c r="D291" i="4"/>
  <c r="H291" i="4" s="1"/>
  <c r="D311" i="4"/>
  <c r="H311" i="4" s="1"/>
  <c r="D331" i="4"/>
  <c r="H331" i="4" s="1"/>
  <c r="D351" i="4"/>
  <c r="H351" i="4" s="1"/>
  <c r="D166" i="4"/>
  <c r="H166" i="4" s="1"/>
  <c r="D146" i="4"/>
  <c r="H146" i="4" s="1"/>
  <c r="D236" i="4"/>
  <c r="H236" i="4" s="1"/>
  <c r="D256" i="4"/>
  <c r="H256" i="4" s="1"/>
  <c r="D276" i="4"/>
  <c r="H276" i="4" s="1"/>
  <c r="D296" i="4"/>
  <c r="H296" i="4" s="1"/>
  <c r="D316" i="4"/>
  <c r="H316" i="4" s="1"/>
  <c r="D336" i="4"/>
  <c r="H336" i="4" s="1"/>
  <c r="D356" i="4"/>
  <c r="H356" i="4" s="1"/>
  <c r="D31" i="4"/>
  <c r="H31" i="4" s="1"/>
  <c r="D51" i="4"/>
  <c r="H51" i="4" s="1"/>
  <c r="D71" i="4"/>
  <c r="H71" i="4" s="1"/>
  <c r="D91" i="4"/>
  <c r="H91" i="4" s="1"/>
  <c r="D111" i="4"/>
  <c r="H111" i="4" s="1"/>
  <c r="D141" i="4"/>
  <c r="H141" i="4" s="1"/>
  <c r="D161" i="4"/>
  <c r="H161" i="4" s="1"/>
  <c r="D181" i="4"/>
  <c r="H181" i="4" s="1"/>
  <c r="D201" i="4"/>
  <c r="H201" i="4" s="1"/>
  <c r="D221" i="4"/>
  <c r="H221" i="4" s="1"/>
  <c r="D241" i="4"/>
  <c r="H241" i="4" s="1"/>
  <c r="D261" i="4"/>
  <c r="H261" i="4" s="1"/>
  <c r="D281" i="4"/>
  <c r="H281" i="4" s="1"/>
  <c r="D301" i="4"/>
  <c r="H301" i="4" s="1"/>
  <c r="D321" i="4"/>
  <c r="H321" i="4" s="1"/>
  <c r="D341" i="4"/>
  <c r="H341" i="4" s="1"/>
  <c r="D361" i="4"/>
  <c r="H361" i="4" s="1"/>
  <c r="D206" i="4"/>
  <c r="H206" i="4" s="1"/>
  <c r="D136" i="4"/>
  <c r="H136" i="4" s="1"/>
  <c r="D156" i="4"/>
  <c r="H156" i="4" s="1"/>
  <c r="D176" i="4"/>
  <c r="H176" i="4" s="1"/>
  <c r="D196" i="4"/>
  <c r="H196" i="4" s="1"/>
  <c r="D216" i="4"/>
  <c r="H216" i="4" s="1"/>
  <c r="D11" i="4"/>
  <c r="H11" i="4" s="1"/>
  <c r="D16" i="4"/>
  <c r="H16" i="4" s="1"/>
  <c r="B1" i="2"/>
  <c r="C1" i="2" s="1"/>
  <c r="B6" i="4" l="1"/>
  <c r="D6" i="4" s="1"/>
  <c r="H6" i="4" s="1"/>
</calcChain>
</file>

<file path=xl/sharedStrings.xml><?xml version="1.0" encoding="utf-8"?>
<sst xmlns="http://schemas.openxmlformats.org/spreadsheetml/2006/main" count="1452" uniqueCount="328">
  <si>
    <t>Autor: Adam Głębski - RIO w Łodzi</t>
  </si>
  <si>
    <t>aplik</t>
  </si>
  <si>
    <t>kat_dane</t>
  </si>
  <si>
    <t>Wczytaj_dane</t>
  </si>
  <si>
    <t>Wczytaj_pliki</t>
  </si>
  <si>
    <t>wyb_plik</t>
  </si>
  <si>
    <t>KODGUS</t>
  </si>
  <si>
    <t>Stopień</t>
  </si>
  <si>
    <t>(puste)</t>
  </si>
  <si>
    <t>Suma końcowa</t>
  </si>
  <si>
    <t>Dane</t>
  </si>
  <si>
    <t>brak_pliku</t>
  </si>
  <si>
    <t>Licznik z KODGUS</t>
  </si>
  <si>
    <t>Ścieżka</t>
  </si>
  <si>
    <t>NazwaPliku</t>
  </si>
  <si>
    <t>Kol6_SrEtB1</t>
  </si>
  <si>
    <t>Kol7_SrEtB2</t>
  </si>
  <si>
    <t>Kol8_MinWydatki</t>
  </si>
  <si>
    <t>Kol9_WydatkiPoniesione</t>
  </si>
  <si>
    <t>Kol10_Roznica</t>
  </si>
  <si>
    <t>Suma z Kol10_Roznica</t>
  </si>
  <si>
    <t>Suma z Kol6_SrEtB1</t>
  </si>
  <si>
    <t>Suma z Kol7_SrEtB2</t>
  </si>
  <si>
    <t>Plik</t>
  </si>
  <si>
    <t>Arkusz najlepiej zapisać POZA katalogiem w którym znajdują się sprawozdnia jednostkowe z JST</t>
  </si>
  <si>
    <t>2) naciśnij przycisk "wybierz katalog ze sprawozdaniami …"</t>
  </si>
  <si>
    <t xml:space="preserve">3) wskaż katalog w którym sa zapisane sprawozdania które chcesz wczytać </t>
  </si>
  <si>
    <t>4) po zakończeniu wczytywania danych przejdź na arkusz "Pliki" i sprawdź czy w kolumnie BladImportu znajdują się same zera (skorzystaj z Autofiltru)</t>
  </si>
  <si>
    <t xml:space="preserve"> - jeśli w tej kolumnie jest chocby jedna liczba 1 to oznacza to plik z tego wiersza się nie wczytał </t>
  </si>
  <si>
    <t>Podaj początek nazwy plików:</t>
  </si>
  <si>
    <t>Do arkusza będą wczytywane pliki o strukturze nazwy :</t>
  </si>
  <si>
    <t xml:space="preserve">1) podaj w niebieskiej komórce początek nazwy plików które będą zawierać sprawozdania </t>
  </si>
  <si>
    <t>Liczba niewczytanych plików
 (powinno być ZERO)</t>
  </si>
  <si>
    <t>Liczba wczytanych plików</t>
  </si>
  <si>
    <t>BladImportu</t>
  </si>
  <si>
    <t>Utworzono:  2012-01-04</t>
  </si>
  <si>
    <t>W razie problemów kontakt z: Adam Głębski - RIO w Łodzi, Daria Sieińska - RIO w Poznaniu</t>
  </si>
  <si>
    <t>(Wszystko)</t>
  </si>
  <si>
    <t>Instrukcja korzystania z arkusza do tworzenia zbiorówek (Karta Nauczyciela 2020):</t>
  </si>
  <si>
    <t>Zbiorczo Karta Nauczyciela za 2020</t>
  </si>
  <si>
    <t>kn</t>
  </si>
  <si>
    <t>R:\Wydziały\WIAiS\Nauczyciele\za 2020 rok\Sprawozdania pierwotne\</t>
  </si>
  <si>
    <t>kng.Bobowo.xls</t>
  </si>
  <si>
    <t>kng.Borzytuchom.xls</t>
  </si>
  <si>
    <t>kng.Cedry Wielkie.xlsx</t>
  </si>
  <si>
    <t>kng.Cewice.xls</t>
  </si>
  <si>
    <t>kng.Chmielno.xls</t>
  </si>
  <si>
    <t>kng.Choczewo.xls</t>
  </si>
  <si>
    <t>kng.Chojnice.xls</t>
  </si>
  <si>
    <t>kng.Czarna Dąbrówka.xls</t>
  </si>
  <si>
    <t>kng.Człuchów.xls</t>
  </si>
  <si>
    <t>kng.Damnica.xls</t>
  </si>
  <si>
    <t>kng.Dziemiany.xls</t>
  </si>
  <si>
    <t>kng.Dębnica Kaszubska.xls</t>
  </si>
  <si>
    <t>kng.Gardeja.xls</t>
  </si>
  <si>
    <t>kng.Gniewino.xls</t>
  </si>
  <si>
    <t>kng.Główczyce.xls</t>
  </si>
  <si>
    <t>kng.Kaliska.xlsx</t>
  </si>
  <si>
    <t>kng.Karsin.xls</t>
  </si>
  <si>
    <t>kng.Kobylnica.xlsx</t>
  </si>
  <si>
    <t>kng.Koczała.xls</t>
  </si>
  <si>
    <t>kng.Kolbudy.xls</t>
  </si>
  <si>
    <t>kng.Konarzyny.xls</t>
  </si>
  <si>
    <t>kng.Kosakowo.xls</t>
  </si>
  <si>
    <t>kng.Kołczygłowy.xls</t>
  </si>
  <si>
    <t>kng.Kościerzyna.xls</t>
  </si>
  <si>
    <t>kng.Krokowa.xls</t>
  </si>
  <si>
    <t>kng.Kwidzyn.xls</t>
  </si>
  <si>
    <t>kng.Lichnowy.xls</t>
  </si>
  <si>
    <t>kng.Linia.xls</t>
  </si>
  <si>
    <t>kng.Liniewo.xls</t>
  </si>
  <si>
    <t>kng.Lipnica.xlsx</t>
  </si>
  <si>
    <t>kng.Lipusz.xls</t>
  </si>
  <si>
    <t>kng.Lubichowo.xls</t>
  </si>
  <si>
    <t>kng.Luzino.xls</t>
  </si>
  <si>
    <t>kng.Malbork.xls</t>
  </si>
  <si>
    <t>kng.Mikołajki Pomorskie.xls</t>
  </si>
  <si>
    <t>kng.Miłoradz.xlsx</t>
  </si>
  <si>
    <t>kng.Morzeszczyn.xlsx</t>
  </si>
  <si>
    <t>kng.Nowa Karczma.xls</t>
  </si>
  <si>
    <t>kng.Nowa Wieś Lęborska.xls</t>
  </si>
  <si>
    <t>kng.Osieczna.xls</t>
  </si>
  <si>
    <t>kng.Osiek.xls</t>
  </si>
  <si>
    <t>kng.Ostaszewo.xls</t>
  </si>
  <si>
    <t>kng.Parchowo.xls</t>
  </si>
  <si>
    <t>kng.Potęgowo.xls</t>
  </si>
  <si>
    <t>kng.Pruszcz Gdański.xlsx</t>
  </si>
  <si>
    <t>kng.Przechlewo.xls</t>
  </si>
  <si>
    <t>kng.Przodkowo.xls</t>
  </si>
  <si>
    <t>kng.Przywidz.xls</t>
  </si>
  <si>
    <t>kng.Pszczółki.xls</t>
  </si>
  <si>
    <t>kng.Puck.xls</t>
  </si>
  <si>
    <t>kng.Ryjewo.xls</t>
  </si>
  <si>
    <t>kng.Rzeczenica.xlsx</t>
  </si>
  <si>
    <t>kng.Sadlinki.xls</t>
  </si>
  <si>
    <t>kng.Sierakowice.xls</t>
  </si>
  <si>
    <t>kng.Skórcz.xls</t>
  </si>
  <si>
    <t>kng.Smołdzino.xls</t>
  </si>
  <si>
    <t>kng.Smętowo Graniczne.xlsx</t>
  </si>
  <si>
    <t>kng.Somonino.xls</t>
  </si>
  <si>
    <t>kng.Stara Kiszewa.xls</t>
  </si>
  <si>
    <t>kng.Stare Pole.xls</t>
  </si>
  <si>
    <t>kng.Starogard Gdański.xls</t>
  </si>
  <si>
    <t>kng.Stary Dzierzgoń.xlsx</t>
  </si>
  <si>
    <t>kng.Stary Targ.xls</t>
  </si>
  <si>
    <t>kng.Stegna.xlsx</t>
  </si>
  <si>
    <t>kng.Studzienice.xls</t>
  </si>
  <si>
    <t>kng.Stężyca.xlsx</t>
  </si>
  <si>
    <t>kng.Subkowy.xlsx</t>
  </si>
  <si>
    <t>kng.Suchy Dąb.xls</t>
  </si>
  <si>
    <t>kng.Sulęczyno.xls</t>
  </si>
  <si>
    <t>kng.Szemud.xls</t>
  </si>
  <si>
    <t>kng.Sztutowo.xls</t>
  </si>
  <si>
    <t>kng.Słupsk.xls</t>
  </si>
  <si>
    <t>kng.Tczew.xlsx</t>
  </si>
  <si>
    <t>kng.Trzebielino.xls</t>
  </si>
  <si>
    <t>kng.Trąbki Wielkie.xlsx</t>
  </si>
  <si>
    <t>kng.Tuchomie.xlsx</t>
  </si>
  <si>
    <t>kng.Ustka.xls</t>
  </si>
  <si>
    <t>kng.Wejherowo.xls</t>
  </si>
  <si>
    <t>kng.Wicko.xlsx</t>
  </si>
  <si>
    <t>kng.Zblewo.xls</t>
  </si>
  <si>
    <t>kng.Łęczyce.xls</t>
  </si>
  <si>
    <t>knm.Chojnice.xls</t>
  </si>
  <si>
    <t>knm.Człuchów.xls</t>
  </si>
  <si>
    <t>knm.Gdańsk.xls</t>
  </si>
  <si>
    <t>knm.Gdynia.xls</t>
  </si>
  <si>
    <t>knm.Hel.xls</t>
  </si>
  <si>
    <t>knm.Kościerzyna.xls</t>
  </si>
  <si>
    <t>knm.Krynica Morska.xls</t>
  </si>
  <si>
    <t>knm.Kwidzyn.xls</t>
  </si>
  <si>
    <t>knm.Lębork.xls</t>
  </si>
  <si>
    <t>knm.Malbork.xls</t>
  </si>
  <si>
    <t>knm.Pruszcz Gdański.xlsx</t>
  </si>
  <si>
    <t>knm.Puck.xls</t>
  </si>
  <si>
    <t>knm.Reda.xls</t>
  </si>
  <si>
    <t>knm.Rumia.xls</t>
  </si>
  <si>
    <t>knm.Skórcz.xls</t>
  </si>
  <si>
    <t>knm.Sopot.xlsx</t>
  </si>
  <si>
    <t>knm.Starogard Gdański.xls</t>
  </si>
  <si>
    <t>knm.Słupsk.xlsx</t>
  </si>
  <si>
    <t>knm.Tczew.xls</t>
  </si>
  <si>
    <t>knm.Ustka.xls</t>
  </si>
  <si>
    <t>knm.Wejherowo.xls</t>
  </si>
  <si>
    <t>knm.Władysławowo.xls</t>
  </si>
  <si>
    <t>knm.Łeba.xls</t>
  </si>
  <si>
    <t>knmg. Nowy Staw.xlsx</t>
  </si>
  <si>
    <t>knmg.Brusy.xls</t>
  </si>
  <si>
    <t>knmg.Bytów.xls</t>
  </si>
  <si>
    <t>knmg.Czarna Woda.xls</t>
  </si>
  <si>
    <t>knmg.Czarne.xlsx</t>
  </si>
  <si>
    <t>knmg.Czersk.xls</t>
  </si>
  <si>
    <t>knmg.Debrzno.xlsx</t>
  </si>
  <si>
    <t>knmg.Dzierzgoń.xls</t>
  </si>
  <si>
    <t>knmg.Gniew.xlsx</t>
  </si>
  <si>
    <t>knmg.Jastarnia.xls</t>
  </si>
  <si>
    <t>knmg.Karuzy.xls</t>
  </si>
  <si>
    <t>knmg.Kępice.xls</t>
  </si>
  <si>
    <t>knmg.Miastko.xls</t>
  </si>
  <si>
    <t>knmg.Nowy Dwór Gdański.xls</t>
  </si>
  <si>
    <t>knmg.Pelplin.xls</t>
  </si>
  <si>
    <t>knmg.Prabuty.xls</t>
  </si>
  <si>
    <t>knmg.Skarszewy.xls</t>
  </si>
  <si>
    <t>knmg.Sztum.xls</t>
  </si>
  <si>
    <t>knmg.Żukowo.xls</t>
  </si>
  <si>
    <t>knp.Bytowski.xls</t>
  </si>
  <si>
    <t>knp.Chojnicki.xls</t>
  </si>
  <si>
    <t>knp.Człuchowski.xls</t>
  </si>
  <si>
    <t>knp.Gdański.xlsx</t>
  </si>
  <si>
    <t>knp.Kartuski.xlsx</t>
  </si>
  <si>
    <t>knp.Kościerski.xls</t>
  </si>
  <si>
    <t>knp.Kwidzyński.xls</t>
  </si>
  <si>
    <t>knp.Lęborski.xls</t>
  </si>
  <si>
    <t>knp.Malborski.xlsx</t>
  </si>
  <si>
    <t>knp.Nowodworski.xls</t>
  </si>
  <si>
    <t>knp.Pucki.xls</t>
  </si>
  <si>
    <t>knp.Starogardzki.xlsx</t>
  </si>
  <si>
    <t>knp.Sztumski.xls</t>
  </si>
  <si>
    <t>knp.Słupski.xls</t>
  </si>
  <si>
    <t>knp.Tczewski.xls</t>
  </si>
  <si>
    <t>knp.Wejherowski.xls</t>
  </si>
  <si>
    <t>knWoj.Pomorskie.xls</t>
  </si>
  <si>
    <t>stażysta</t>
  </si>
  <si>
    <t>kontraktowy</t>
  </si>
  <si>
    <t>mianowany</t>
  </si>
  <si>
    <t>dyplomowany</t>
  </si>
  <si>
    <t>R:\Wydziały\WIAiS\Nauczyciele\za 2020 rok\Sprawozdania pierwotne\kng.Bobowo.xls</t>
  </si>
  <si>
    <t>R:\Wydziały\WIAiS\Nauczyciele\za 2020 rok\Sprawozdania pierwotne\kng.Borzytuchom.xls</t>
  </si>
  <si>
    <t>R:\Wydziały\WIAiS\Nauczyciele\za 2020 rok\Sprawozdania pierwotne\kng.Cedry Wielkie.xlsx</t>
  </si>
  <si>
    <t>R:\Wydziały\WIAiS\Nauczyciele\za 2020 rok\Sprawozdania pierwotne\kng.Cewice.xls</t>
  </si>
  <si>
    <t>R:\Wydziały\WIAiS\Nauczyciele\za 2020 rok\Sprawozdania pierwotne\kng.Chmielno.xls</t>
  </si>
  <si>
    <t>R:\Wydziały\WIAiS\Nauczyciele\za 2020 rok\Sprawozdania pierwotne\kng.Choczewo.xls</t>
  </si>
  <si>
    <t>R:\Wydziały\WIAiS\Nauczyciele\za 2020 rok\Sprawozdania pierwotne\kng.Chojnice.xls</t>
  </si>
  <si>
    <t>R:\Wydziały\WIAiS\Nauczyciele\za 2020 rok\Sprawozdania pierwotne\kng.Czarna Dąbrówka.xls</t>
  </si>
  <si>
    <t>R:\Wydziały\WIAiS\Nauczyciele\za 2020 rok\Sprawozdania pierwotne\kng.Człuchów.xls</t>
  </si>
  <si>
    <t>R:\Wydziały\WIAiS\Nauczyciele\za 2020 rok\Sprawozdania pierwotne\kng.Damnica.xls</t>
  </si>
  <si>
    <t>R:\Wydziały\WIAiS\Nauczyciele\za 2020 rok\Sprawozdania pierwotne\kng.Dziemiany.xls</t>
  </si>
  <si>
    <t>R:\Wydziały\WIAiS\Nauczyciele\za 2020 rok\Sprawozdania pierwotne\kng.Dębnica Kaszubska.xls</t>
  </si>
  <si>
    <t>R:\Wydziały\WIAiS\Nauczyciele\za 2020 rok\Sprawozdania pierwotne\kng.Gardeja.xls</t>
  </si>
  <si>
    <t>R:\Wydziały\WIAiS\Nauczyciele\za 2020 rok\Sprawozdania pierwotne\kng.Gniewino.xls</t>
  </si>
  <si>
    <t>R:\Wydziały\WIAiS\Nauczyciele\za 2020 rok\Sprawozdania pierwotne\kng.Główczyce.xls</t>
  </si>
  <si>
    <t>R:\Wydziały\WIAiS\Nauczyciele\za 2020 rok\Sprawozdania pierwotne\kng.Kaliska.xlsx</t>
  </si>
  <si>
    <t>R:\Wydziały\WIAiS\Nauczyciele\za 2020 rok\Sprawozdania pierwotne\kng.Karsin.xls</t>
  </si>
  <si>
    <t>R:\Wydziały\WIAiS\Nauczyciele\za 2020 rok\Sprawozdania pierwotne\kng.Kobylnica.xlsx</t>
  </si>
  <si>
    <t>R:\Wydziały\WIAiS\Nauczyciele\za 2020 rok\Sprawozdania pierwotne\kng.Koczała.xls</t>
  </si>
  <si>
    <t>R:\Wydziały\WIAiS\Nauczyciele\za 2020 rok\Sprawozdania pierwotne\kng.Kolbudy.xls</t>
  </si>
  <si>
    <t>R:\Wydziały\WIAiS\Nauczyciele\za 2020 rok\Sprawozdania pierwotne\kng.Konarzyny.xls</t>
  </si>
  <si>
    <t>R:\Wydziały\WIAiS\Nauczyciele\za 2020 rok\Sprawozdania pierwotne\kng.Kosakowo.xls</t>
  </si>
  <si>
    <t>R:\Wydziały\WIAiS\Nauczyciele\za 2020 rok\Sprawozdania pierwotne\kng.Kołczygłowy.xls</t>
  </si>
  <si>
    <t>R:\Wydziały\WIAiS\Nauczyciele\za 2020 rok\Sprawozdania pierwotne\kng.Kościerzyna.xls</t>
  </si>
  <si>
    <t>R:\Wydziały\WIAiS\Nauczyciele\za 2020 rok\Sprawozdania pierwotne\kng.Krokowa.xls</t>
  </si>
  <si>
    <t>R:\Wydziały\WIAiS\Nauczyciele\za 2020 rok\Sprawozdania pierwotne\kng.Kwidzyn.xls</t>
  </si>
  <si>
    <t>R:\Wydziały\WIAiS\Nauczyciele\za 2020 rok\Sprawozdania pierwotne\kng.Lichnowy.xls</t>
  </si>
  <si>
    <t>R:\Wydziały\WIAiS\Nauczyciele\za 2020 rok\Sprawozdania pierwotne\kng.Linia.xls</t>
  </si>
  <si>
    <t>R:\Wydziały\WIAiS\Nauczyciele\za 2020 rok\Sprawozdania pierwotne\kng.Liniewo.xls</t>
  </si>
  <si>
    <t>R:\Wydziały\WIAiS\Nauczyciele\za 2020 rok\Sprawozdania pierwotne\kng.Lipnica.xlsx</t>
  </si>
  <si>
    <t>R:\Wydziały\WIAiS\Nauczyciele\za 2020 rok\Sprawozdania pierwotne\kng.Lipusz.xls</t>
  </si>
  <si>
    <t>R:\Wydziały\WIAiS\Nauczyciele\za 2020 rok\Sprawozdania pierwotne\kng.Lubichowo.xls</t>
  </si>
  <si>
    <t>R:\Wydziały\WIAiS\Nauczyciele\za 2020 rok\Sprawozdania pierwotne\kng.Luzino.xls</t>
  </si>
  <si>
    <t>R:\Wydziały\WIAiS\Nauczyciele\za 2020 rok\Sprawozdania pierwotne\kng.Malbork.xls</t>
  </si>
  <si>
    <t>R:\Wydziały\WIAiS\Nauczyciele\za 2020 rok\Sprawozdania pierwotne\kng.Mikołajki Pomorskie.xls</t>
  </si>
  <si>
    <t>R:\Wydziały\WIAiS\Nauczyciele\za 2020 rok\Sprawozdania pierwotne\kng.Miłoradz.xlsx</t>
  </si>
  <si>
    <t>R:\Wydziały\WIAiS\Nauczyciele\za 2020 rok\Sprawozdania pierwotne\kng.Morzeszczyn.xlsx</t>
  </si>
  <si>
    <t>R:\Wydziały\WIAiS\Nauczyciele\za 2020 rok\Sprawozdania pierwotne\kng.Nowa Karczma.xls</t>
  </si>
  <si>
    <t>R:\Wydziały\WIAiS\Nauczyciele\za 2020 rok\Sprawozdania pierwotne\kng.Nowa Wieś Lęborska.xls</t>
  </si>
  <si>
    <t>R:\Wydziały\WIAiS\Nauczyciele\za 2020 rok\Sprawozdania pierwotne\kng.Osieczna.xls</t>
  </si>
  <si>
    <t>R:\Wydziały\WIAiS\Nauczyciele\za 2020 rok\Sprawozdania pierwotne\kng.Osiek.xls</t>
  </si>
  <si>
    <t>R:\Wydziały\WIAiS\Nauczyciele\za 2020 rok\Sprawozdania pierwotne\kng.Ostaszewo.xls</t>
  </si>
  <si>
    <t>R:\Wydziały\WIAiS\Nauczyciele\za 2020 rok\Sprawozdania pierwotne\kng.Parchowo.xls</t>
  </si>
  <si>
    <t>R:\Wydziały\WIAiS\Nauczyciele\za 2020 rok\Sprawozdania pierwotne\kng.Potęgowo.xls</t>
  </si>
  <si>
    <t>R:\Wydziały\WIAiS\Nauczyciele\za 2020 rok\Sprawozdania pierwotne\kng.Pruszcz Gdański.xlsx</t>
  </si>
  <si>
    <t>R:\Wydziały\WIAiS\Nauczyciele\za 2020 rok\Sprawozdania pierwotne\kng.Przechlewo.xls</t>
  </si>
  <si>
    <t>R:\Wydziały\WIAiS\Nauczyciele\za 2020 rok\Sprawozdania pierwotne\kng.Przodkowo.xls</t>
  </si>
  <si>
    <t>R:\Wydziały\WIAiS\Nauczyciele\za 2020 rok\Sprawozdania pierwotne\kng.Przywidz.xls</t>
  </si>
  <si>
    <t>R:\Wydziały\WIAiS\Nauczyciele\za 2020 rok\Sprawozdania pierwotne\kng.Pszczółki.xls</t>
  </si>
  <si>
    <t>R:\Wydziały\WIAiS\Nauczyciele\za 2020 rok\Sprawozdania pierwotne\kng.Puck.xls</t>
  </si>
  <si>
    <t>R:\Wydziały\WIAiS\Nauczyciele\za 2020 rok\Sprawozdania pierwotne\kng.Ryjewo.xls</t>
  </si>
  <si>
    <t>R:\Wydziały\WIAiS\Nauczyciele\za 2020 rok\Sprawozdania pierwotne\kng.Rzeczenica.xlsx</t>
  </si>
  <si>
    <t>R:\Wydziały\WIAiS\Nauczyciele\za 2020 rok\Sprawozdania pierwotne\kng.Sadlinki.xls</t>
  </si>
  <si>
    <t>R:\Wydziały\WIAiS\Nauczyciele\za 2020 rok\Sprawozdania pierwotne\kng.Sierakowice.xls</t>
  </si>
  <si>
    <t>R:\Wydziały\WIAiS\Nauczyciele\za 2020 rok\Sprawozdania pierwotne\kng.Skórcz.xls</t>
  </si>
  <si>
    <t>R:\Wydziały\WIAiS\Nauczyciele\za 2020 rok\Sprawozdania pierwotne\kng.Smołdzino.xls</t>
  </si>
  <si>
    <t>R:\Wydziały\WIAiS\Nauczyciele\za 2020 rok\Sprawozdania pierwotne\kng.Smętowo Graniczne.xlsx</t>
  </si>
  <si>
    <t>R:\Wydziały\WIAiS\Nauczyciele\za 2020 rok\Sprawozdania pierwotne\kng.Somonino.xls</t>
  </si>
  <si>
    <t>R:\Wydziały\WIAiS\Nauczyciele\za 2020 rok\Sprawozdania pierwotne\kng.Stara Kiszewa.xls</t>
  </si>
  <si>
    <t>R:\Wydziały\WIAiS\Nauczyciele\za 2020 rok\Sprawozdania pierwotne\kng.Stare Pole.xls</t>
  </si>
  <si>
    <t>R:\Wydziały\WIAiS\Nauczyciele\za 2020 rok\Sprawozdania pierwotne\kng.Starogard Gdański.xls</t>
  </si>
  <si>
    <t>R:\Wydziały\WIAiS\Nauczyciele\za 2020 rok\Sprawozdania pierwotne\kng.Stary Dzierzgoń.xlsx</t>
  </si>
  <si>
    <t>R:\Wydziały\WIAiS\Nauczyciele\za 2020 rok\Sprawozdania pierwotne\kng.Stary Targ.xls</t>
  </si>
  <si>
    <t>R:\Wydziały\WIAiS\Nauczyciele\za 2020 rok\Sprawozdania pierwotne\kng.Stegna.xlsx</t>
  </si>
  <si>
    <t>R:\Wydziały\WIAiS\Nauczyciele\za 2020 rok\Sprawozdania pierwotne\kng.Studzienice.xls</t>
  </si>
  <si>
    <t>R:\Wydziały\WIAiS\Nauczyciele\za 2020 rok\Sprawozdania pierwotne\kng.Stężyca.xlsx</t>
  </si>
  <si>
    <t>R:\Wydziały\WIAiS\Nauczyciele\za 2020 rok\Sprawozdania pierwotne\kng.Subkowy.xlsx</t>
  </si>
  <si>
    <t>R:\Wydziały\WIAiS\Nauczyciele\za 2020 rok\Sprawozdania pierwotne\kng.Suchy Dąb.xls</t>
  </si>
  <si>
    <t>R:\Wydziały\WIAiS\Nauczyciele\za 2020 rok\Sprawozdania pierwotne\kng.Sulęczyno.xls</t>
  </si>
  <si>
    <t>R:\Wydziały\WIAiS\Nauczyciele\za 2020 rok\Sprawozdania pierwotne\kng.Szemud.xls</t>
  </si>
  <si>
    <t>R:\Wydziały\WIAiS\Nauczyciele\za 2020 rok\Sprawozdania pierwotne\kng.Sztutowo.xls</t>
  </si>
  <si>
    <t>R:\Wydziały\WIAiS\Nauczyciele\za 2020 rok\Sprawozdania pierwotne\kng.Słupsk.xls</t>
  </si>
  <si>
    <t>R:\Wydziały\WIAiS\Nauczyciele\za 2020 rok\Sprawozdania pierwotne\kng.Tczew.xlsx</t>
  </si>
  <si>
    <t>R:\Wydziały\WIAiS\Nauczyciele\za 2020 rok\Sprawozdania pierwotne\kng.Trzebielino.xls</t>
  </si>
  <si>
    <t>R:\Wydziały\WIAiS\Nauczyciele\za 2020 rok\Sprawozdania pierwotne\kng.Trąbki Wielkie.xlsx</t>
  </si>
  <si>
    <t>R:\Wydziały\WIAiS\Nauczyciele\za 2020 rok\Sprawozdania pierwotne\kng.Tuchomie.xlsx</t>
  </si>
  <si>
    <t>R:\Wydziały\WIAiS\Nauczyciele\za 2020 rok\Sprawozdania pierwotne\kng.Ustka.xls</t>
  </si>
  <si>
    <t>R:\Wydziały\WIAiS\Nauczyciele\za 2020 rok\Sprawozdania pierwotne\kng.Wejherowo.xls</t>
  </si>
  <si>
    <t>R:\Wydziały\WIAiS\Nauczyciele\za 2020 rok\Sprawozdania pierwotne\kng.Wicko.xlsx</t>
  </si>
  <si>
    <t>R:\Wydziały\WIAiS\Nauczyciele\za 2020 rok\Sprawozdania pierwotne\kng.Zblewo.xls</t>
  </si>
  <si>
    <t>R:\Wydziały\WIAiS\Nauczyciele\za 2020 rok\Sprawozdania pierwotne\kng.Łęczyce.xls</t>
  </si>
  <si>
    <t>R:\Wydziały\WIAiS\Nauczyciele\za 2020 rok\Sprawozdania pierwotne\knm.Chojnice.xls</t>
  </si>
  <si>
    <t>R:\Wydziały\WIAiS\Nauczyciele\za 2020 rok\Sprawozdania pierwotne\knm.Człuchów.xls</t>
  </si>
  <si>
    <t>R:\Wydziały\WIAiS\Nauczyciele\za 2020 rok\Sprawozdania pierwotne\knm.Gdańsk.xls</t>
  </si>
  <si>
    <t>R:\Wydziały\WIAiS\Nauczyciele\za 2020 rok\Sprawozdania pierwotne\knm.Gdynia.xls</t>
  </si>
  <si>
    <t>R:\Wydziały\WIAiS\Nauczyciele\za 2020 rok\Sprawozdania pierwotne\knm.Hel.xls</t>
  </si>
  <si>
    <t>R:\Wydziały\WIAiS\Nauczyciele\za 2020 rok\Sprawozdania pierwotne\knm.Kościerzyna.xls</t>
  </si>
  <si>
    <t>R:\Wydziały\WIAiS\Nauczyciele\za 2020 rok\Sprawozdania pierwotne\knm.Krynica Morska.xls</t>
  </si>
  <si>
    <t>R:\Wydziały\WIAiS\Nauczyciele\za 2020 rok\Sprawozdania pierwotne\knm.Kwidzyn.xls</t>
  </si>
  <si>
    <t>R:\Wydziały\WIAiS\Nauczyciele\za 2020 rok\Sprawozdania pierwotne\knm.Lębork.xls</t>
  </si>
  <si>
    <t>R:\Wydziały\WIAiS\Nauczyciele\za 2020 rok\Sprawozdania pierwotne\knm.Malbork.xls</t>
  </si>
  <si>
    <t>R:\Wydziały\WIAiS\Nauczyciele\za 2020 rok\Sprawozdania pierwotne\knm.Pruszcz Gdański.xlsx</t>
  </si>
  <si>
    <t>R:\Wydziały\WIAiS\Nauczyciele\za 2020 rok\Sprawozdania pierwotne\knm.Puck.xls</t>
  </si>
  <si>
    <t>R:\Wydziały\WIAiS\Nauczyciele\za 2020 rok\Sprawozdania pierwotne\knm.Reda.xls</t>
  </si>
  <si>
    <t>R:\Wydziały\WIAiS\Nauczyciele\za 2020 rok\Sprawozdania pierwotne\knm.Rumia.xls</t>
  </si>
  <si>
    <t>R:\Wydziały\WIAiS\Nauczyciele\za 2020 rok\Sprawozdania pierwotne\knm.Skórcz.xls</t>
  </si>
  <si>
    <t>R:\Wydziały\WIAiS\Nauczyciele\za 2020 rok\Sprawozdania pierwotne\knm.Sopot.xlsx</t>
  </si>
  <si>
    <t>R:\Wydziały\WIAiS\Nauczyciele\za 2020 rok\Sprawozdania pierwotne\knm.Starogard Gdański.xls</t>
  </si>
  <si>
    <t>R:\Wydziały\WIAiS\Nauczyciele\za 2020 rok\Sprawozdania pierwotne\knm.Słupsk.xlsx</t>
  </si>
  <si>
    <t>R:\Wydziały\WIAiS\Nauczyciele\za 2020 rok\Sprawozdania pierwotne\knm.Tczew.xls</t>
  </si>
  <si>
    <t>R:\Wydziały\WIAiS\Nauczyciele\za 2020 rok\Sprawozdania pierwotne\knm.Ustka.xls</t>
  </si>
  <si>
    <t>R:\Wydziały\WIAiS\Nauczyciele\za 2020 rok\Sprawozdania pierwotne\knm.Wejherowo.xls</t>
  </si>
  <si>
    <t>R:\Wydziały\WIAiS\Nauczyciele\za 2020 rok\Sprawozdania pierwotne\knm.Władysławowo.xls</t>
  </si>
  <si>
    <t>R:\Wydziały\WIAiS\Nauczyciele\za 2020 rok\Sprawozdania pierwotne\knm.Łeba.xls</t>
  </si>
  <si>
    <t>R:\Wydziały\WIAiS\Nauczyciele\za 2020 rok\Sprawozdania pierwotne\knmg. Nowy Staw.xlsx</t>
  </si>
  <si>
    <t>R:\Wydziały\WIAiS\Nauczyciele\za 2020 rok\Sprawozdania pierwotne\knmg.Brusy.xls</t>
  </si>
  <si>
    <t>R:\Wydziały\WIAiS\Nauczyciele\za 2020 rok\Sprawozdania pierwotne\knmg.Bytów.xls</t>
  </si>
  <si>
    <t>R:\Wydziały\WIAiS\Nauczyciele\za 2020 rok\Sprawozdania pierwotne\knmg.Czarna Woda.xls</t>
  </si>
  <si>
    <t>R:\Wydziały\WIAiS\Nauczyciele\za 2020 rok\Sprawozdania pierwotne\knmg.Czarne.xlsx</t>
  </si>
  <si>
    <t>R:\Wydziały\WIAiS\Nauczyciele\za 2020 rok\Sprawozdania pierwotne\knmg.Czersk.xls</t>
  </si>
  <si>
    <t>R:\Wydziały\WIAiS\Nauczyciele\za 2020 rok\Sprawozdania pierwotne\knmg.Debrzno.xlsx</t>
  </si>
  <si>
    <t>R:\Wydziały\WIAiS\Nauczyciele\za 2020 rok\Sprawozdania pierwotne\knmg.Dzierzgoń.xls</t>
  </si>
  <si>
    <t>R:\Wydziały\WIAiS\Nauczyciele\za 2020 rok\Sprawozdania pierwotne\knmg.Gniew.xlsx</t>
  </si>
  <si>
    <t>R:\Wydziały\WIAiS\Nauczyciele\za 2020 rok\Sprawozdania pierwotne\knmg.Jastarnia.xls</t>
  </si>
  <si>
    <t>R:\Wydziały\WIAiS\Nauczyciele\za 2020 rok\Sprawozdania pierwotne\knmg.Karuzy.xls</t>
  </si>
  <si>
    <t>R:\Wydziały\WIAiS\Nauczyciele\za 2020 rok\Sprawozdania pierwotne\knmg.Kępice.xls</t>
  </si>
  <si>
    <t>R:\Wydziały\WIAiS\Nauczyciele\za 2020 rok\Sprawozdania pierwotne\knmg.Miastko.xls</t>
  </si>
  <si>
    <t>R:\Wydziały\WIAiS\Nauczyciele\za 2020 rok\Sprawozdania pierwotne\knmg.Nowy Dwór Gdański.xls</t>
  </si>
  <si>
    <t>R:\Wydziały\WIAiS\Nauczyciele\za 2020 rok\Sprawozdania pierwotne\knmg.Pelplin.xls</t>
  </si>
  <si>
    <t>R:\Wydziały\WIAiS\Nauczyciele\za 2020 rok\Sprawozdania pierwotne\knmg.Prabuty.xls</t>
  </si>
  <si>
    <t>R:\Wydziały\WIAiS\Nauczyciele\za 2020 rok\Sprawozdania pierwotne\knmg.Skarszewy.xls</t>
  </si>
  <si>
    <t>R:\Wydziały\WIAiS\Nauczyciele\za 2020 rok\Sprawozdania pierwotne\knmg.Sztum.xls</t>
  </si>
  <si>
    <t>R:\Wydziały\WIAiS\Nauczyciele\za 2020 rok\Sprawozdania pierwotne\knmg.Żukowo.xls</t>
  </si>
  <si>
    <t>R:\Wydziały\WIAiS\Nauczyciele\za 2020 rok\Sprawozdania pierwotne\knp.Bytowski.xls</t>
  </si>
  <si>
    <t>R:\Wydziały\WIAiS\Nauczyciele\za 2020 rok\Sprawozdania pierwotne\knp.Chojnicki.xls</t>
  </si>
  <si>
    <t>R:\Wydziały\WIAiS\Nauczyciele\za 2020 rok\Sprawozdania pierwotne\knp.Człuchowski.xls</t>
  </si>
  <si>
    <t>R:\Wydziały\WIAiS\Nauczyciele\za 2020 rok\Sprawozdania pierwotne\knp.Gdański.xlsx</t>
  </si>
  <si>
    <t>R:\Wydziały\WIAiS\Nauczyciele\za 2020 rok\Sprawozdania pierwotne\knp.Kartuski.xlsx</t>
  </si>
  <si>
    <t>R:\Wydziały\WIAiS\Nauczyciele\za 2020 rok\Sprawozdania pierwotne\knp.Kościerski.xls</t>
  </si>
  <si>
    <t>R:\Wydziały\WIAiS\Nauczyciele\za 2020 rok\Sprawozdania pierwotne\knp.Kwidzyński.xls</t>
  </si>
  <si>
    <t>R:\Wydziały\WIAiS\Nauczyciele\za 2020 rok\Sprawozdania pierwotne\knp.Lęborski.xls</t>
  </si>
  <si>
    <t>R:\Wydziały\WIAiS\Nauczyciele\za 2020 rok\Sprawozdania pierwotne\knp.Malborski.xlsx</t>
  </si>
  <si>
    <t>R:\Wydziały\WIAiS\Nauczyciele\za 2020 rok\Sprawozdania pierwotne\knp.Nowodworski.xls</t>
  </si>
  <si>
    <t>R:\Wydziały\WIAiS\Nauczyciele\za 2020 rok\Sprawozdania pierwotne\knp.Pucki.xls</t>
  </si>
  <si>
    <t>R:\Wydziały\WIAiS\Nauczyciele\za 2020 rok\Sprawozdania pierwotne\knp.Starogardzki.xlsx</t>
  </si>
  <si>
    <t>R:\Wydziały\WIAiS\Nauczyciele\za 2020 rok\Sprawozdania pierwotne\knp.Sztumski.xls</t>
  </si>
  <si>
    <t>R:\Wydziały\WIAiS\Nauczyciele\za 2020 rok\Sprawozdania pierwotne\knp.Słupski.xls</t>
  </si>
  <si>
    <t>R:\Wydziały\WIAiS\Nauczyciele\za 2020 rok\Sprawozdania pierwotne\knp.Tczewski.xls</t>
  </si>
  <si>
    <t>R:\Wydziały\WIAiS\Nauczyciele\za 2020 rok\Sprawozdania pierwotne\knp.Wejherowski.xls</t>
  </si>
  <si>
    <t>R:\Wydziały\WIAiS\Nauczyciele\za 2020 rok\Sprawozdania pierwotne\knWoj.Pomorskie.xls</t>
  </si>
  <si>
    <t>razem</t>
  </si>
  <si>
    <t>Średnie wynagrodzenie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</si>
</sst>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1" fillId="0" borderId="0" xfId="1" applyFont="1"/>
    <xf numFmtId="0" fontId="1" fillId="0" borderId="0" xfId="1" quotePrefix="1" applyAlignment="1">
      <alignment wrapText="1"/>
    </xf>
    <xf numFmtId="0" fontId="1" fillId="0" borderId="0" xfId="1" quotePrefix="1" applyAlignment="1"/>
    <xf numFmtId="0" fontId="0" fillId="0" borderId="0" xfId="0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right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2" xfId="0" applyBorder="1"/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10" xfId="0" pivotButton="1" applyBorder="1"/>
    <xf numFmtId="0" fontId="0" fillId="0" borderId="10" xfId="0" applyBorder="1"/>
    <xf numFmtId="0" fontId="0" fillId="0" borderId="11" xfId="0" applyBorder="1"/>
    <xf numFmtId="0" fontId="0" fillId="0" borderId="11" xfId="0" applyNumberFormat="1" applyBorder="1"/>
    <xf numFmtId="0" fontId="0" fillId="0" borderId="0" xfId="0" applyNumberFormat="1"/>
    <xf numFmtId="0" fontId="0" fillId="0" borderId="12" xfId="0" applyNumberFormat="1" applyBorder="1"/>
    <xf numFmtId="0" fontId="0" fillId="3" borderId="0" xfId="0" applyFill="1"/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0" fillId="4" borderId="0" xfId="0" applyFill="1"/>
    <xf numFmtId="2" fontId="7" fillId="0" borderId="1" xfId="0" applyNumberFormat="1" applyFont="1" applyBorder="1" applyAlignment="1" applyProtection="1">
      <alignment horizontal="center" vertical="center" wrapText="1"/>
    </xf>
    <xf numFmtId="2" fontId="7" fillId="3" borderId="1" xfId="0" applyNumberFormat="1" applyFont="1" applyFill="1" applyBorder="1" applyAlignment="1" applyProtection="1">
      <alignment horizontal="center" vertical="center" wrapText="1"/>
    </xf>
    <xf numFmtId="2" fontId="7" fillId="4" borderId="1" xfId="0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Border="1" applyAlignment="1" applyProtection="1">
      <alignment horizontal="center" vertical="center" wrapText="1"/>
    </xf>
    <xf numFmtId="2" fontId="9" fillId="3" borderId="1" xfId="0" applyNumberFormat="1" applyFont="1" applyFill="1" applyBorder="1" applyAlignment="1" applyProtection="1">
      <alignment horizontal="center" vertical="center" wrapText="1"/>
    </xf>
    <xf numFmtId="2" fontId="9" fillId="4" borderId="1" xfId="0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microsoft.com/office/2006/relationships/vbaProject" Target="vbaProject.bin"/><Relationship Id="rId4" Type="http://schemas.microsoft.com/office/2006/relationships/xlMacrosheet" Target="macrosheets/sheet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228600</xdr:colOff>
          <xdr:row>0</xdr:row>
          <xdr:rowOff>152400</xdr:rowOff>
        </xdr:from>
        <xdr:to>
          <xdr:col>4</xdr:col>
          <xdr:colOff>590550</xdr:colOff>
          <xdr:row>3</xdr:row>
          <xdr:rowOff>76200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Wybierz katalog ze sprawozdaniami </a:t>
              </a:r>
            </a:p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 wczytaj pliki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1</xdr:row>
          <xdr:rowOff>50800</xdr:rowOff>
        </xdr:from>
        <xdr:to>
          <xdr:col>1</xdr:col>
          <xdr:colOff>533400</xdr:colOff>
          <xdr:row>3</xdr:row>
          <xdr:rowOff>50800</xdr:rowOff>
        </xdr:to>
        <xdr:sp macro="" textlink="">
          <xdr:nvSpPr>
            <xdr:cNvPr id="3100" name="Button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Odśwież tabelę</a:t>
              </a:r>
            </a:p>
          </xdr:txBody>
        </xdr:sp>
        <xdr:clientData fPrintsWithSheet="0"/>
      </xdr:twoCellAnchor>
    </mc:Choice>
    <mc:Fallback/>
  </mc:AlternateContent>
</xdr:wsDr>
</file>

<file path=xl/macro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macrosheets/sheet1.xml><?xml version="1.0" encoding="utf-8"?>
<xm:macrosheet xmlns="http://schemas.openxmlformats.org/spreadsheetml/2006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r6="http://schemas.microsoft.com/office/spreadsheetml/2016/revision6" mc:Ignorable="x14ac xr xr2 xr3 xr6" xr6:uid="{00000000-0001-0000-0300-000000000000}">
  <dimension ref="A1:B51"/>
  <sheetViews>
    <sheetView showFormulas="1" workbookViewId="0"/>
  </sheetViews>
  <sheetFormatPr defaultColWidth="9.1796875" defaultRowHeight="12.5" x14ac:dyDescent="0.25"/>
  <cols>
    <col min="1" max="1" width="5.7265625" style="1" customWidth="1"/>
    <col min="2" max="2" width="25.7265625" style="1" customWidth="1"/>
    <col min="3" max="16384" width="9.1796875" style="1"/>
  </cols>
  <sheetData>
    <row r="1" spans="1:2" x14ac:dyDescent="0.25">
      <c r="B1" s="1" t="s">
        <v>0</v>
      </c>
    </row>
    <row r="2" spans="1:2" x14ac:dyDescent="0.25">
      <c r="B2" s="1" t="s">
        <v>35</v>
      </c>
    </row>
    <row r="6" spans="1:2" x14ac:dyDescent="0.25">
      <c r="A6" s="1" t="s">
        <v>1</v>
      </c>
      <c r="B6" s="1" t="s">
        <v>39</v>
      </c>
    </row>
    <row r="8" spans="1:2" ht="13" x14ac:dyDescent="0.3">
      <c r="B8" s="2" t="s">
        <v>4</v>
      </c>
    </row>
    <row r="9" spans="1:2" x14ac:dyDescent="0.25">
      <c r="B9" s="1" t="b">
        <f>WINDOW.TITLE(aplik)</f>
        <v>1</v>
      </c>
    </row>
    <row r="10" spans="1:2" x14ac:dyDescent="0.25">
      <c r="B10" s="1" t="b">
        <f>ACTIVATE(aplik)</f>
        <v>1</v>
      </c>
    </row>
    <row r="11" spans="1:2" x14ac:dyDescent="0.25">
      <c r="B11" s="1" t="b">
        <f>WORKBOOK.ACTIVATE("Start")</f>
        <v>1</v>
      </c>
    </row>
    <row r="12" spans="1:2" x14ac:dyDescent="0.25">
      <c r="B12" s="1">
        <f>OdswTab()</f>
        <v>0</v>
      </c>
    </row>
    <row r="13" spans="1:2" x14ac:dyDescent="0.25">
      <c r="B13" s="1">
        <f>GetAllFiles()</f>
        <v>0</v>
      </c>
    </row>
    <row r="14" spans="1:2" ht="13" x14ac:dyDescent="0.3">
      <c r="A14" s="2" t="s">
        <v>2</v>
      </c>
      <c r="B14" s="1" t="str">
        <f>+Pliki!A4</f>
        <v>R:\Wydziały\WIAiS\Nauczyciele\za 2020 rok\Sprawozdania pierwotne\</v>
      </c>
    </row>
    <row r="15" spans="1:2" x14ac:dyDescent="0.25">
      <c r="B15" s="4" t="b">
        <f>FOR("licz1",1,500)</f>
        <v>1</v>
      </c>
    </row>
    <row r="16" spans="1:2" x14ac:dyDescent="0.25">
      <c r="A16" s="1" t="s">
        <v>5</v>
      </c>
      <c r="B16" s="4">
        <f xml:space="preserve">   INDEX(Pliki!$B$4:$B$489,licz1)</f>
        <v>0</v>
      </c>
    </row>
    <row r="17" spans="2:2" x14ac:dyDescent="0.25">
      <c r="B17" s="4" t="b">
        <f xml:space="preserve">   IF(wyb_plik&gt;0)</f>
        <v>1</v>
      </c>
    </row>
    <row r="18" spans="2:2" x14ac:dyDescent="0.25">
      <c r="B18" s="1" t="b">
        <f xml:space="preserve">      OPEN(kat_dane&amp;wyb_plik)</f>
        <v>1</v>
      </c>
    </row>
    <row r="19" spans="2:2" x14ac:dyDescent="0.25">
      <c r="B19" s="1" t="b">
        <f xml:space="preserve">      IF(B18)</f>
        <v>1</v>
      </c>
    </row>
    <row r="20" spans="2:2" x14ac:dyDescent="0.25">
      <c r="B20" s="5" t="e">
        <f xml:space="preserve">         Wczytaj_dane()</f>
        <v>#N/A</v>
      </c>
    </row>
    <row r="21" spans="2:2" x14ac:dyDescent="0.25">
      <c r="B21" s="1" t="b">
        <f xml:space="preserve">      ELSE()</f>
        <v>1</v>
      </c>
    </row>
    <row r="22" spans="2:2" x14ac:dyDescent="0.25">
      <c r="B22" s="6" t="b">
        <f xml:space="preserve">          ALERT("Nie udało się otworzyć pliku: "&amp;wyb_plik,3)</f>
        <v>0</v>
      </c>
    </row>
    <row r="23" spans="2:2" x14ac:dyDescent="0.25">
      <c r="B23" s="1" t="b">
        <f xml:space="preserve">          RETURN()</f>
        <v>0</v>
      </c>
    </row>
    <row r="24" spans="2:2" x14ac:dyDescent="0.25">
      <c r="B24" s="1" t="b">
        <f xml:space="preserve">      END.IF()</f>
        <v>0</v>
      </c>
    </row>
    <row r="25" spans="2:2" x14ac:dyDescent="0.25">
      <c r="B25" s="1" t="b">
        <f xml:space="preserve">   ELSE()</f>
        <v>1</v>
      </c>
    </row>
    <row r="26" spans="2:2" x14ac:dyDescent="0.25">
      <c r="B26" s="1" t="b">
        <f xml:space="preserve">        BREAK()</f>
        <v>1</v>
      </c>
    </row>
    <row r="27" spans="2:2" x14ac:dyDescent="0.25">
      <c r="B27" s="1" t="b">
        <f xml:space="preserve">   END.IF()</f>
        <v>0</v>
      </c>
    </row>
    <row r="28" spans="2:2" x14ac:dyDescent="0.25">
      <c r="B28" s="1" t="b">
        <f>NEXT()</f>
        <v>1</v>
      </c>
    </row>
    <row r="29" spans="2:2" x14ac:dyDescent="0.25">
      <c r="B29" s="1" t="b">
        <f>ACTIVATE(aplik)</f>
        <v>1</v>
      </c>
    </row>
    <row r="30" spans="2:2" x14ac:dyDescent="0.25">
      <c r="B30" s="1" t="b">
        <f>WORKBOOK.ACTIVATE("Start")</f>
        <v>1</v>
      </c>
    </row>
    <row r="31" spans="2:2" x14ac:dyDescent="0.25">
      <c r="B31" s="1">
        <f>OdswTab()</f>
        <v>0</v>
      </c>
    </row>
    <row r="32" spans="2:2" x14ac:dyDescent="0.25">
      <c r="B32" s="1" t="b">
        <f>RETURN()</f>
        <v>1</v>
      </c>
    </row>
    <row r="35" spans="1:2" ht="13" x14ac:dyDescent="0.3">
      <c r="B35" s="3" t="s">
        <v>3</v>
      </c>
    </row>
    <row r="36" spans="1:2" x14ac:dyDescent="0.25">
      <c r="B36" s="1" t="b">
        <f>ERROR(TRUE,brak_pliku)</f>
        <v>1</v>
      </c>
    </row>
    <row r="37" spans="1:2" x14ac:dyDescent="0.25">
      <c r="B37" s="1" t="b">
        <f>ACTIVATE(wyb_plik)</f>
        <v>1</v>
      </c>
    </row>
    <row r="38" spans="1:2" x14ac:dyDescent="0.25">
      <c r="B38" s="1" t="b">
        <f>WORKBOOK.ACTIVATE("JST")</f>
        <v>1</v>
      </c>
    </row>
    <row r="39" spans="1:2" x14ac:dyDescent="0.25">
      <c r="B39" s="1" t="b">
        <f>ACTIVATE(aplik)</f>
        <v>1</v>
      </c>
    </row>
    <row r="40" spans="1:2" x14ac:dyDescent="0.25">
      <c r="B40" s="1" t="b">
        <f>WORKBOOK.ACTIVATE("DaneZbiorcze")</f>
        <v>1</v>
      </c>
    </row>
    <row r="41" spans="1:2" x14ac:dyDescent="0.25">
      <c r="B41" s="1" t="b">
        <f>SELECT(!$A2:$IV5)</f>
        <v>1</v>
      </c>
    </row>
    <row r="42" spans="1:2" x14ac:dyDescent="0.25">
      <c r="B42" s="1" t="b">
        <f>INSERT()</f>
        <v>1</v>
      </c>
    </row>
    <row r="43" spans="1:2" x14ac:dyDescent="0.25">
      <c r="B43" s="1" t="b">
        <f>ACTIVATE(wyb_plik)</f>
        <v>1</v>
      </c>
    </row>
    <row r="44" spans="1:2" x14ac:dyDescent="0.25">
      <c r="B44" s="1" t="b">
        <f>WORKBOOK.ACTIVATE("JST")</f>
        <v>1</v>
      </c>
    </row>
    <row r="45" spans="1:2" x14ac:dyDescent="0.25">
      <c r="B45" s="1">
        <f>kopiuj_dane(aplik,kat_dane&amp;wyb_plik)</f>
        <v>0</v>
      </c>
    </row>
    <row r="46" spans="1:2" x14ac:dyDescent="0.25">
      <c r="B46" s="1" t="b">
        <f>ERROR(FALSE)</f>
        <v>1</v>
      </c>
    </row>
    <row r="47" spans="1:2" x14ac:dyDescent="0.25">
      <c r="A47" s="1" t="s">
        <v>11</v>
      </c>
      <c r="B47" s="1" t="b">
        <f>ACTIVATE(wyb_plik)</f>
        <v>1</v>
      </c>
    </row>
    <row r="48" spans="1:2" x14ac:dyDescent="0.25">
      <c r="B48" s="1" t="b">
        <f>CLOSE(FALSE)</f>
        <v>1</v>
      </c>
    </row>
    <row r="49" spans="2:2" x14ac:dyDescent="0.25">
      <c r="B49" s="1" t="b">
        <f>ACTIVATE(aplik)</f>
        <v>1</v>
      </c>
    </row>
    <row r="50" spans="2:2" x14ac:dyDescent="0.25">
      <c r="B50" s="1" t="b">
        <f>WORKBOOK.ACTIVATE("DaneZbiorcze")</f>
        <v>1</v>
      </c>
    </row>
    <row r="51" spans="2:2" x14ac:dyDescent="0.25">
      <c r="B51" s="1" t="b">
        <f>RETURN()</f>
        <v>1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xm:macroshee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łgorzata Gadzała" refreshedDate="44245.377200115741" createdVersion="6" refreshedVersion="6" recordCount="609" xr:uid="{00000000-000A-0000-FFFF-FFFF00000000}">
  <cacheSource type="worksheet">
    <worksheetSource name="DaneTabela"/>
  </cacheSource>
  <cacheFields count="16">
    <cacheField name="WK" numFmtId="0">
      <sharedItems containsString="0" containsBlank="1" containsNumber="1" containsInteger="1" minValue="22" maxValue="22"/>
    </cacheField>
    <cacheField name="PK" numFmtId="0">
      <sharedItems containsString="0" containsBlank="1" containsNumber="1" containsInteger="1" minValue="0" maxValue="64"/>
    </cacheField>
    <cacheField name="GK" numFmtId="0">
      <sharedItems containsString="0" containsBlank="1" containsNumber="1" containsInteger="1" minValue="0" maxValue="13"/>
    </cacheField>
    <cacheField name="GT" numFmtId="0">
      <sharedItems containsString="0" containsBlank="1" containsNumber="1" containsInteger="1" minValue="0" maxValue="3"/>
    </cacheField>
    <cacheField name="KODGUS" numFmtId="0">
      <sharedItems containsBlank="1" count="253">
        <s v="2200000"/>
        <s v="2215000"/>
        <s v="2214000"/>
        <s v="2212000"/>
        <s v="2216000"/>
        <s v="2213000"/>
        <s v="2211000"/>
        <s v="2210000"/>
        <s v="2209000"/>
        <s v="2208000"/>
        <s v="2207000"/>
        <s v="2206000"/>
        <s v="2205000"/>
        <s v="2204000"/>
        <s v="2203000"/>
        <s v="2202000"/>
        <s v="2201000"/>
        <s v="2205083"/>
        <s v="2216053"/>
        <s v="2213093"/>
        <s v="2207043"/>
        <s v="2214043"/>
        <s v="2210023"/>
        <s v="2201063"/>
        <s v="2212053"/>
        <s v="2205023"/>
        <s v="2211023"/>
        <s v="2214023"/>
        <s v="2216013"/>
        <s v="2203043"/>
        <s v="2202043"/>
        <s v="2203023"/>
        <s v="2213013"/>
        <s v="2201023"/>
        <s v="2202023"/>
        <s v="2209073"/>
        <s v="2208021"/>
        <s v="2211043"/>
        <s v="2215031"/>
        <s v="2212011"/>
        <s v="2214011"/>
        <s v="2263000"/>
        <s v="2213031"/>
        <s v="2264000"/>
        <s v="2213021"/>
        <s v="2215021"/>
        <s v="2215011"/>
        <s v="2211031"/>
        <s v="2204011"/>
        <s v="2209011"/>
        <s v="2208011"/>
        <s v="2207011"/>
        <s v="2210011"/>
        <s v="2206011"/>
        <s v="2211011"/>
        <s v="2262000"/>
        <s v="2261000"/>
        <s v="2203011"/>
        <s v="2202011"/>
        <s v="2215082"/>
        <s v="2213132"/>
        <s v="2208052"/>
        <s v="2215102"/>
        <s v="2212102"/>
        <s v="2201102"/>
        <s v="2204082"/>
        <s v="2201092"/>
        <s v="2214062"/>
        <s v="2212082"/>
        <s v="2210052"/>
        <s v="2215092"/>
        <s v="2205072"/>
        <s v="2204072"/>
        <s v="2214052"/>
        <s v="2205062"/>
        <s v="2201082"/>
        <s v="2210042"/>
        <s v="2216042"/>
        <s v="2216032"/>
        <s v="2213122"/>
        <s v="2209082"/>
        <s v="2206082"/>
        <s v="2205052"/>
        <s v="2213112"/>
        <s v="2212092"/>
        <s v="2213102"/>
        <s v="2205042"/>
        <s v="2207062"/>
        <s v="2203072"/>
        <s v="2207052"/>
        <s v="2211072"/>
        <s v="2204062"/>
        <s v="2204052"/>
        <s v="2205032"/>
        <s v="2203062"/>
        <s v="2204042"/>
        <s v="2212072"/>
        <s v="2201072"/>
        <s v="2210032"/>
        <s v="2213082"/>
        <s v="2213072"/>
        <s v="2208042"/>
        <s v="2206072"/>
        <s v="2214032"/>
        <s v="2209062"/>
        <s v="2216022"/>
        <s v="2209042"/>
        <s v="2215072"/>
        <s v="2213062"/>
        <s v="2206062"/>
        <s v="2201052"/>
        <s v="2206052"/>
        <s v="2215062"/>
        <s v="2209032"/>
        <s v="2207032"/>
        <s v="2211062"/>
        <s v="2206042"/>
        <s v="2201042"/>
        <s v="2211052"/>
        <s v="2202052"/>
        <s v="2204032"/>
        <s v="2203052"/>
        <s v="2212062"/>
        <s v="2206032"/>
        <s v="2213052"/>
        <s v="2212042"/>
        <s v="2215052"/>
        <s v="2207022"/>
        <s v="2212032"/>
        <s v="2206022"/>
        <s v="2212022"/>
        <s v="2203032"/>
        <s v="2201032"/>
        <s v="2202032"/>
        <s v="2215042"/>
        <s v="2205012"/>
        <s v="2208032"/>
        <s v="2204022"/>
        <s v="2201012"/>
        <s v="2213042"/>
        <m/>
        <s v="0809072" u="1"/>
        <s v="0810092" u="1"/>
        <s v="1001062" u="1"/>
        <s v="0809063" u="1"/>
        <s v="0807032" u="1"/>
        <s v="1002092" u="1"/>
        <s v="0807023" u="1"/>
        <s v="0809082" u="1"/>
        <s v="0808053" u="1"/>
        <s v="0804000" u="1"/>
        <s v="0809092" u="1"/>
        <s v="0806013" u="1"/>
        <s v="0808063" u="1"/>
        <s v="0806032" u="1"/>
        <s v="0807043" u="1"/>
        <s v="0806023" u="1"/>
        <s v="1001083" u="1"/>
        <s v="0807053" u="1"/>
        <s v="0803000" u="1"/>
        <s v="0804011" u="1"/>
        <s v="0805022" u="1"/>
        <s v="0805013" u="1"/>
        <s v="0806052" u="1"/>
        <s v="0806043" u="1"/>
        <s v="0802000" u="1"/>
        <s v="0805033" u="1"/>
        <s v="0000000" u="1"/>
        <s v="0812000" u="1"/>
        <s v="0804032" u="1"/>
        <s v="0805043" u="1"/>
        <s v="0803012" u="1"/>
        <s v="0804023" u="1"/>
        <s v="0805053" u="1"/>
        <s v="0811102" u="1"/>
        <s v="0801000" u="1"/>
        <s v="0802011" u="1"/>
        <s v="0804052" u="1"/>
        <s v="0811000" u="1"/>
        <s v="0803032" u="1"/>
        <s v="0804043" u="1"/>
        <s v="0803023" u="1"/>
        <s v="0862000" u="1"/>
        <s v="0803042" u="1"/>
        <s v="0800000" u="1"/>
        <s v="0801011" u="1"/>
        <s v="0802022" u="1"/>
        <s v="0804072" u="1"/>
        <s v="0804063" u="1"/>
        <s v="0810000" u="1"/>
        <s v="0811011" u="1"/>
        <s v="0802032" u="1"/>
        <s v="0812013" u="1"/>
        <s v="0804082" u="1"/>
        <s v="1002000" u="1"/>
        <s v="0809102" u="1"/>
        <s v="0811021" u="1"/>
        <s v="0861000" u="1"/>
        <s v="0802042" u="1"/>
        <s v="0803053" u="1"/>
        <s v="0812023" u="1"/>
        <s v="0801022" u="1"/>
        <s v="0809000" u="1"/>
        <s v="0802052" u="1"/>
        <s v="0803063" u="1"/>
        <s v="0810011" u="1"/>
        <s v="0812033" u="1"/>
        <s v="0801032" u="1"/>
        <s v="1001000" u="1"/>
        <s v="0810021" u="1"/>
        <s v="0811032" u="1"/>
        <s v="0801042" u="1"/>
        <s v="0802072" u="1"/>
        <s v="0808000" u="1"/>
        <s v="1021000" u="1"/>
        <s v="0801052" u="1"/>
        <s v="0802063" u="1"/>
        <s v="0811052" u="1"/>
        <s v="1000000" u="1"/>
        <s v="1001011" u="1"/>
        <s v="1002022" u="1"/>
        <s v="0801062" u="1"/>
        <s v="0810032" u="1"/>
        <s v="0811043" u="1"/>
        <s v="0807000" u="1"/>
        <s v="0809022" u="1"/>
        <s v="0809013" u="1"/>
        <s v="0811072" u="1"/>
        <s v="0811063" u="1"/>
        <s v="1001022" u="1"/>
        <s v="0801073" u="1"/>
        <s v="0808012" u="1"/>
        <s v="0810043" u="1"/>
        <s v="0811082" u="1"/>
        <s v="0810062" u="1"/>
        <s v="1002043" u="1"/>
        <s v="0806000" u="1"/>
        <s v="0808022" u="1"/>
        <s v="0809033" u="1"/>
        <s v="0810053" u="1"/>
        <s v="0811092" u="1"/>
        <s v="1002062" u="1"/>
        <s v="1001042" u="1"/>
        <s v="0808032" u="1"/>
        <s v="0809043" u="1"/>
        <s v="0807012" u="1"/>
        <s v="1002072" u="1"/>
        <s v="0810082" u="1"/>
        <s v="0808042" u="1"/>
        <s v="0809053" u="1"/>
        <s v="0810073" u="1"/>
        <s v="0805000" u="1"/>
        <s v="1002082" u="1"/>
      </sharedItems>
    </cacheField>
    <cacheField name="ROK" numFmtId="0">
      <sharedItems containsString="0" containsBlank="1" containsNumber="1" containsInteger="1" minValue="2020" maxValue="2020"/>
    </cacheField>
    <cacheField name="Stopień" numFmtId="0">
      <sharedItems containsBlank="1" count="5">
        <s v="stażysta"/>
        <s v="kontraktowy"/>
        <s v="mianowany"/>
        <s v="dyplomowany"/>
        <m/>
      </sharedItems>
    </cacheField>
    <cacheField name="Wskaznik" numFmtId="0">
      <sharedItems containsString="0" containsBlank="1" containsNumber="1" minValue="1" maxValue="1.84"/>
    </cacheField>
    <cacheField name="Kol4_SrWynB1" numFmtId="0">
      <sharedItems containsString="0" containsBlank="1" containsNumber="1" minValue="3337.55" maxValue="6141.09"/>
    </cacheField>
    <cacheField name="Kol5_SrWynB2" numFmtId="0">
      <sharedItems containsString="0" containsBlank="1" containsNumber="1" minValue="3537.8" maxValue="6509.55"/>
    </cacheField>
    <cacheField name="Kol6_SrEtB1" numFmtId="0">
      <sharedItems containsString="0" containsBlank="1" containsNumber="1" minValue="0" maxValue="4005.88"/>
    </cacheField>
    <cacheField name="Kol7_SrEtB2" numFmtId="0">
      <sharedItems containsString="0" containsBlank="1" containsNumber="1" minValue="0" maxValue="4005.88"/>
    </cacheField>
    <cacheField name="Kol8_MinWydatki" numFmtId="0">
      <sharedItems containsString="0" containsBlank="1" containsNumber="1" minValue="0" maxValue="301109661.49000001"/>
    </cacheField>
    <cacheField name="Kol9_WydatkiPoniesione" numFmtId="0">
      <sharedItems containsString="0" containsBlank="1" containsNumber="1" minValue="0" maxValue="321959128"/>
    </cacheField>
    <cacheField name="Kol10_Roznica" numFmtId="0">
      <sharedItems containsString="0" containsBlank="1" containsNumber="1" minValue="-163830.30999999959" maxValue="20849466.50999999"/>
    </cacheField>
    <cacheField name="Plik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9">
  <r>
    <n v="22"/>
    <n v="0"/>
    <n v="0"/>
    <n v="0"/>
    <x v="0"/>
    <n v="2020"/>
    <x v="0"/>
    <n v="1"/>
    <n v="3337.55"/>
    <n v="3537.8"/>
    <n v="14.83"/>
    <n v="19.739999999999998"/>
    <n v="675311.62"/>
    <n v="878816.40999999992"/>
    <n v="203504.78999999992"/>
    <s v="R:\Wydziały\WIAiS\Nauczyciele\za 2020 rok\Sprawozdania pierwotne\knWoj.Pomorskie.xls"/>
  </r>
  <r>
    <n v="22"/>
    <n v="0"/>
    <n v="0"/>
    <n v="0"/>
    <x v="0"/>
    <n v="2020"/>
    <x v="1"/>
    <n v="1.1100000000000001"/>
    <n v="3704.68"/>
    <n v="3926.96"/>
    <n v="31.37"/>
    <n v="27.55"/>
    <n v="1362477.48"/>
    <n v="1635303.59"/>
    <n v="272826.1100000001"/>
    <s v="R:\Wydziały\WIAiS\Nauczyciele\za 2020 rok\Sprawozdania pierwotne\knWoj.Pomorskie.xls"/>
  </r>
  <r>
    <n v="22"/>
    <n v="0"/>
    <n v="0"/>
    <n v="0"/>
    <x v="0"/>
    <n v="2020"/>
    <x v="2"/>
    <n v="1.44"/>
    <n v="4806.07"/>
    <n v="5094.43"/>
    <n v="28.47"/>
    <n v="32.020000000000003"/>
    <n v="1747125.1"/>
    <n v="1922303.9000000001"/>
    <n v="175178.80000000005"/>
    <s v="R:\Wydziały\WIAiS\Nauczyciele\za 2020 rok\Sprawozdania pierwotne\knWoj.Pomorskie.xls"/>
  </r>
  <r>
    <n v="22"/>
    <n v="0"/>
    <n v="0"/>
    <n v="0"/>
    <x v="0"/>
    <n v="2020"/>
    <x v="3"/>
    <n v="1.84"/>
    <n v="6141.09"/>
    <n v="6509.55"/>
    <n v="163.12"/>
    <n v="164.88"/>
    <n v="12307055.220000001"/>
    <n v="13539827.200000001"/>
    <n v="1232771.9800000004"/>
    <s v="R:\Wydziały\WIAiS\Nauczyciele\za 2020 rok\Sprawozdania pierwotne\knWoj.Pomorskie.xls"/>
  </r>
  <r>
    <n v="22"/>
    <n v="15"/>
    <n v="0"/>
    <n v="0"/>
    <x v="1"/>
    <n v="2020"/>
    <x v="0"/>
    <n v="1"/>
    <n v="3337.55"/>
    <n v="3537.8"/>
    <n v="39.78"/>
    <n v="28.22"/>
    <n v="1461488.78"/>
    <n v="1786247.84"/>
    <n v="324759.06000000006"/>
    <s v="R:\Wydziały\WIAiS\Nauczyciele\za 2020 rok\Sprawozdania pierwotne\knp.Wejherowski.xls"/>
  </r>
  <r>
    <n v="22"/>
    <n v="15"/>
    <n v="0"/>
    <n v="0"/>
    <x v="1"/>
    <n v="2020"/>
    <x v="1"/>
    <n v="1.1100000000000001"/>
    <n v="3704.68"/>
    <n v="3926.96"/>
    <n v="141.44"/>
    <n v="132.05000000000001"/>
    <n v="6266139.79"/>
    <n v="7842384.7599999998"/>
    <n v="1576244.9699999997"/>
    <s v="R:\Wydziały\WIAiS\Nauczyciele\za 2020 rok\Sprawozdania pierwotne\knp.Wejherowski.xls"/>
  </r>
  <r>
    <n v="22"/>
    <n v="15"/>
    <n v="0"/>
    <n v="0"/>
    <x v="1"/>
    <n v="2020"/>
    <x v="2"/>
    <n v="1.44"/>
    <n v="4806.07"/>
    <n v="5094.43"/>
    <n v="125.02"/>
    <n v="133.47"/>
    <n v="7526653.2599999998"/>
    <n v="8527627.5700000003"/>
    <n v="1000974.3100000005"/>
    <s v="R:\Wydziały\WIAiS\Nauczyciele\za 2020 rok\Sprawozdania pierwotne\knp.Wejherowski.xls"/>
  </r>
  <r>
    <n v="22"/>
    <n v="15"/>
    <n v="0"/>
    <n v="0"/>
    <x v="1"/>
    <n v="2020"/>
    <x v="3"/>
    <n v="1.84"/>
    <n v="6141.09"/>
    <n v="6509.55"/>
    <n v="394.57"/>
    <n v="394.84"/>
    <n v="29665641.940000001"/>
    <n v="32648538.600000001"/>
    <n v="2982896.66"/>
    <s v="R:\Wydziały\WIAiS\Nauczyciele\za 2020 rok\Sprawozdania pierwotne\knp.Wejherowski.xls"/>
  </r>
  <r>
    <n v="22"/>
    <n v="14"/>
    <n v="0"/>
    <n v="0"/>
    <x v="2"/>
    <n v="2020"/>
    <x v="0"/>
    <n v="1"/>
    <n v="3337.55"/>
    <n v="3537.8"/>
    <n v="11.11"/>
    <n v="10.51"/>
    <n v="445370.56"/>
    <n v="525304.36"/>
    <n v="79933.799999999988"/>
    <s v="R:\Wydziały\WIAiS\Nauczyciele\za 2020 rok\Sprawozdania pierwotne\knp.Tczewski.xls"/>
  </r>
  <r>
    <n v="22"/>
    <n v="14"/>
    <n v="0"/>
    <n v="0"/>
    <x v="2"/>
    <n v="2020"/>
    <x v="1"/>
    <n v="1.1100000000000001"/>
    <n v="3704.68"/>
    <n v="3926.96"/>
    <n v="54.73"/>
    <n v="49.66"/>
    <n v="2402108.4300000002"/>
    <n v="2848044.03"/>
    <n v="445935.59999999963"/>
    <s v="R:\Wydziały\WIAiS\Nauczyciele\za 2020 rok\Sprawozdania pierwotne\knp.Tczewski.xls"/>
  </r>
  <r>
    <n v="22"/>
    <n v="14"/>
    <n v="0"/>
    <n v="0"/>
    <x v="2"/>
    <n v="2020"/>
    <x v="2"/>
    <n v="1.44"/>
    <n v="4806.07"/>
    <n v="5094.43"/>
    <n v="77.09"/>
    <n v="79.34"/>
    <n v="4580767.8"/>
    <n v="5090273.41"/>
    <n v="509505.61000000034"/>
    <s v="R:\Wydziały\WIAiS\Nauczyciele\za 2020 rok\Sprawozdania pierwotne\knp.Tczewski.xls"/>
  </r>
  <r>
    <n v="22"/>
    <n v="14"/>
    <n v="0"/>
    <n v="0"/>
    <x v="2"/>
    <n v="2020"/>
    <x v="3"/>
    <n v="1.84"/>
    <n v="6141.09"/>
    <n v="6509.55"/>
    <n v="322.39999999999998"/>
    <n v="323.04000000000002"/>
    <n v="24250479.460000001"/>
    <n v="27672535.140000001"/>
    <n v="3422055.6799999997"/>
    <s v="R:\Wydziały\WIAiS\Nauczyciele\za 2020 rok\Sprawozdania pierwotne\knp.Tczewski.xls"/>
  </r>
  <r>
    <n v="22"/>
    <n v="12"/>
    <n v="0"/>
    <n v="0"/>
    <x v="3"/>
    <n v="2020"/>
    <x v="0"/>
    <n v="1"/>
    <n v="3337.55"/>
    <n v="3537.8"/>
    <n v="2.1800000000000002"/>
    <n v="1.89"/>
    <n v="84952.639999999999"/>
    <n v="89513.69"/>
    <n v="4561.0500000000029"/>
    <s v="R:\Wydziały\WIAiS\Nauczyciele\za 2020 rok\Sprawozdania pierwotne\knp.Słupski.xls"/>
  </r>
  <r>
    <n v="22"/>
    <n v="12"/>
    <n v="0"/>
    <n v="0"/>
    <x v="3"/>
    <n v="2020"/>
    <x v="1"/>
    <n v="1.1100000000000001"/>
    <n v="3704.68"/>
    <n v="3926.96"/>
    <n v="15.68"/>
    <n v="17.920000000000002"/>
    <n v="746199.55"/>
    <n v="822558.25"/>
    <n v="76358.699999999953"/>
    <s v="R:\Wydziały\WIAiS\Nauczyciele\za 2020 rok\Sprawozdania pierwotne\knp.Słupski.xls"/>
  </r>
  <r>
    <n v="22"/>
    <n v="12"/>
    <n v="0"/>
    <n v="0"/>
    <x v="3"/>
    <n v="2020"/>
    <x v="2"/>
    <n v="1.44"/>
    <n v="4806.07"/>
    <n v="5094.43"/>
    <n v="47.26"/>
    <n v="42.34"/>
    <n v="2679871.61"/>
    <n v="2758086.2"/>
    <n v="78214.590000000317"/>
    <s v="R:\Wydziały\WIAiS\Nauczyciele\za 2020 rok\Sprawozdania pierwotne\knp.Słupski.xls"/>
  </r>
  <r>
    <n v="22"/>
    <n v="12"/>
    <n v="0"/>
    <n v="0"/>
    <x v="3"/>
    <n v="2020"/>
    <x v="3"/>
    <n v="1.84"/>
    <n v="6141.09"/>
    <n v="6509.55"/>
    <n v="129.51"/>
    <n v="129.44"/>
    <n v="9733045.1400000006"/>
    <n v="10221107.439999999"/>
    <n v="488062.29999999888"/>
    <s v="R:\Wydziały\WIAiS\Nauczyciele\za 2020 rok\Sprawozdania pierwotne\knp.Słupski.xls"/>
  </r>
  <r>
    <n v="22"/>
    <n v="16"/>
    <n v="0"/>
    <n v="0"/>
    <x v="4"/>
    <n v="2020"/>
    <x v="0"/>
    <n v="1"/>
    <n v="3337.55"/>
    <n v="3537.8"/>
    <n v="4.72"/>
    <n v="6.29"/>
    <n v="215036.94"/>
    <n v="240910.38"/>
    <n v="25873.440000000002"/>
    <s v="R:\Wydziały\WIAiS\Nauczyciele\za 2020 rok\Sprawozdania pierwotne\knp.Sztumski.xls"/>
  </r>
  <r>
    <n v="22"/>
    <n v="16"/>
    <n v="0"/>
    <n v="0"/>
    <x v="4"/>
    <n v="2020"/>
    <x v="1"/>
    <n v="1.1100000000000001"/>
    <n v="3704.68"/>
    <n v="3926.96"/>
    <n v="11.91"/>
    <n v="14.72"/>
    <n v="584201.31999999995"/>
    <n v="755730.08"/>
    <n v="171528.76"/>
    <s v="R:\Wydziały\WIAiS\Nauczyciele\za 2020 rok\Sprawozdania pierwotne\knp.Sztumski.xls"/>
  </r>
  <r>
    <n v="22"/>
    <n v="16"/>
    <n v="0"/>
    <n v="0"/>
    <x v="4"/>
    <n v="2020"/>
    <x v="2"/>
    <n v="1.44"/>
    <n v="4806.07"/>
    <n v="5094.43"/>
    <n v="30.91"/>
    <n v="26.74"/>
    <n v="1733345.22"/>
    <n v="2047222.28"/>
    <n v="313877.06000000006"/>
    <s v="R:\Wydziały\WIAiS\Nauczyciele\za 2020 rok\Sprawozdania pierwotne\knp.Sztumski.xls"/>
  </r>
  <r>
    <n v="22"/>
    <n v="16"/>
    <n v="0"/>
    <n v="0"/>
    <x v="4"/>
    <n v="2020"/>
    <x v="3"/>
    <n v="1.84"/>
    <n v="6141.09"/>
    <n v="6509.55"/>
    <n v="111.97"/>
    <n v="114.52"/>
    <n v="8482837.4399999995"/>
    <n v="9473965.6600000001"/>
    <n v="991128.22000000067"/>
    <s v="R:\Wydziały\WIAiS\Nauczyciele\za 2020 rok\Sprawozdania pierwotne\knp.Sztumski.xls"/>
  </r>
  <r>
    <n v="22"/>
    <n v="13"/>
    <n v="0"/>
    <n v="0"/>
    <x v="5"/>
    <n v="2020"/>
    <x v="0"/>
    <n v="1"/>
    <n v="3337.55"/>
    <n v="3537.8"/>
    <n v="21.19"/>
    <n v="15.74"/>
    <n v="788521.36"/>
    <n v="933194.82"/>
    <n v="144673.45999999996"/>
    <s v="R:\Wydziały\WIAiS\Nauczyciele\za 2020 rok\Sprawozdania pierwotne\knp.Starogardzki.xlsx"/>
  </r>
  <r>
    <n v="22"/>
    <n v="13"/>
    <n v="0"/>
    <n v="0"/>
    <x v="5"/>
    <n v="2020"/>
    <x v="1"/>
    <n v="1.1100000000000001"/>
    <n v="3704.68"/>
    <n v="3926.96"/>
    <n v="53.15"/>
    <n v="58.39"/>
    <n v="2492410.71"/>
    <n v="2878239.66"/>
    <n v="385828.95000000019"/>
    <s v="R:\Wydziały\WIAiS\Nauczyciele\za 2020 rok\Sprawozdania pierwotne\knp.Starogardzki.xlsx"/>
  </r>
  <r>
    <n v="22"/>
    <n v="13"/>
    <n v="0"/>
    <n v="0"/>
    <x v="5"/>
    <n v="2020"/>
    <x v="2"/>
    <n v="1.44"/>
    <n v="4806.07"/>
    <n v="5094.43"/>
    <n v="57.31"/>
    <n v="53.56"/>
    <n v="3294917.66"/>
    <n v="3618393.54"/>
    <n v="323475.87999999989"/>
    <s v="R:\Wydziały\WIAiS\Nauczyciele\za 2020 rok\Sprawozdania pierwotne\knp.Starogardzki.xlsx"/>
  </r>
  <r>
    <n v="22"/>
    <n v="13"/>
    <n v="0"/>
    <n v="0"/>
    <x v="5"/>
    <n v="2020"/>
    <x v="3"/>
    <n v="1.84"/>
    <n v="6141.09"/>
    <n v="6509.55"/>
    <n v="321.27999999999997"/>
    <n v="319.16000000000003"/>
    <n v="24094427.07"/>
    <n v="27739556.98"/>
    <n v="3645129.91"/>
    <s v="R:\Wydziały\WIAiS\Nauczyciele\za 2020 rok\Sprawozdania pierwotne\knp.Starogardzki.xlsx"/>
  </r>
  <r>
    <n v="22"/>
    <n v="11"/>
    <n v="0"/>
    <n v="0"/>
    <x v="6"/>
    <n v="2020"/>
    <x v="0"/>
    <n v="1"/>
    <n v="3337.55"/>
    <n v="3537.8"/>
    <n v="6.23"/>
    <n v="5.78"/>
    <n v="248137.43"/>
    <n v="280407.93"/>
    <n v="32270.5"/>
    <s v="R:\Wydziały\WIAiS\Nauczyciele\za 2020 rok\Sprawozdania pierwotne\knp.Pucki.xls"/>
  </r>
  <r>
    <n v="22"/>
    <n v="11"/>
    <n v="0"/>
    <n v="0"/>
    <x v="6"/>
    <n v="2020"/>
    <x v="1"/>
    <n v="1.1100000000000001"/>
    <n v="3704.68"/>
    <n v="3926.96"/>
    <n v="19.68"/>
    <n v="19.57"/>
    <n v="890667.25"/>
    <n v="1122107.5900000001"/>
    <n v="231440.34000000008"/>
    <s v="R:\Wydziały\WIAiS\Nauczyciele\za 2020 rok\Sprawozdania pierwotne\knp.Pucki.xls"/>
  </r>
  <r>
    <n v="22"/>
    <n v="11"/>
    <n v="0"/>
    <n v="0"/>
    <x v="6"/>
    <n v="2020"/>
    <x v="2"/>
    <n v="1.44"/>
    <n v="4806.07"/>
    <n v="5094.43"/>
    <n v="49.52"/>
    <n v="47.57"/>
    <n v="2873340.83"/>
    <n v="3240540.88"/>
    <n v="367200.04999999981"/>
    <s v="R:\Wydziały\WIAiS\Nauczyciele\za 2020 rok\Sprawozdania pierwotne\knp.Pucki.xls"/>
  </r>
  <r>
    <n v="22"/>
    <n v="11"/>
    <n v="0"/>
    <n v="0"/>
    <x v="6"/>
    <n v="2020"/>
    <x v="3"/>
    <n v="1.84"/>
    <n v="6141.09"/>
    <n v="6509.55"/>
    <n v="124.45"/>
    <n v="127.94"/>
    <n v="9445396.5099999998"/>
    <n v="11116677.800000001"/>
    <n v="1671281.290000001"/>
    <s v="R:\Wydziały\WIAiS\Nauczyciele\za 2020 rok\Sprawozdania pierwotne\knp.Pucki.xls"/>
  </r>
  <r>
    <n v="22"/>
    <n v="10"/>
    <n v="0"/>
    <n v="0"/>
    <x v="7"/>
    <n v="2020"/>
    <x v="0"/>
    <n v="1"/>
    <n v="3337.55"/>
    <n v="3537.8"/>
    <n v="4.3899999999999997"/>
    <n v="3.06"/>
    <n v="160517.43"/>
    <n v="197810.97"/>
    <n v="37293.540000000008"/>
    <s v="R:\Wydziały\WIAiS\Nauczyciele\za 2020 rok\Sprawozdania pierwotne\knp.Nowodworski.xls"/>
  </r>
  <r>
    <n v="22"/>
    <n v="10"/>
    <n v="0"/>
    <n v="0"/>
    <x v="7"/>
    <n v="2020"/>
    <x v="1"/>
    <n v="1.1100000000000001"/>
    <n v="3704.68"/>
    <n v="3926.96"/>
    <n v="7.22"/>
    <n v="13.4"/>
    <n v="424467.37"/>
    <n v="516248.89"/>
    <n v="91781.520000000019"/>
    <s v="R:\Wydziały\WIAiS\Nauczyciele\za 2020 rok\Sprawozdania pierwotne\knp.Nowodworski.xls"/>
  </r>
  <r>
    <n v="22"/>
    <n v="10"/>
    <n v="0"/>
    <n v="0"/>
    <x v="7"/>
    <n v="2020"/>
    <x v="2"/>
    <n v="1.44"/>
    <n v="4806.07"/>
    <n v="5094.43"/>
    <n v="20.5"/>
    <n v="17.12"/>
    <n v="1137062.05"/>
    <n v="1317078.6499999999"/>
    <n v="180016.59999999986"/>
    <s v="R:\Wydziały\WIAiS\Nauczyciele\za 2020 rok\Sprawozdania pierwotne\knp.Nowodworski.xls"/>
  </r>
  <r>
    <n v="22"/>
    <n v="10"/>
    <n v="0"/>
    <n v="0"/>
    <x v="7"/>
    <n v="2020"/>
    <x v="3"/>
    <n v="1.84"/>
    <n v="6141.09"/>
    <n v="6509.55"/>
    <n v="75.66"/>
    <n v="78.58"/>
    <n v="5763160.71"/>
    <n v="6387649.8499999996"/>
    <n v="624489.13999999966"/>
    <s v="R:\Wydziały\WIAiS\Nauczyciele\za 2020 rok\Sprawozdania pierwotne\knp.Nowodworski.xls"/>
  </r>
  <r>
    <n v="22"/>
    <n v="9"/>
    <n v="0"/>
    <n v="0"/>
    <x v="8"/>
    <n v="2020"/>
    <x v="0"/>
    <n v="1"/>
    <n v="3337.55"/>
    <n v="3537.8"/>
    <n v="14.85"/>
    <n v="5.72"/>
    <n v="477445.8"/>
    <n v="575046.5"/>
    <n v="97600.700000000012"/>
    <s v="R:\Wydziały\WIAiS\Nauczyciele\za 2020 rok\Sprawozdania pierwotne\knp.Malborski.xlsx"/>
  </r>
  <r>
    <n v="22"/>
    <n v="9"/>
    <n v="0"/>
    <n v="0"/>
    <x v="8"/>
    <n v="2020"/>
    <x v="1"/>
    <n v="1.1100000000000001"/>
    <n v="3704.68"/>
    <n v="3926.96"/>
    <n v="41.3"/>
    <n v="38.21"/>
    <n v="1824222.84"/>
    <n v="2176778.92"/>
    <n v="352556.07999999984"/>
    <s v="R:\Wydziały\WIAiS\Nauczyciele\za 2020 rok\Sprawozdania pierwotne\knp.Malborski.xlsx"/>
  </r>
  <r>
    <n v="22"/>
    <n v="9"/>
    <n v="0"/>
    <n v="0"/>
    <x v="8"/>
    <n v="2020"/>
    <x v="2"/>
    <n v="1.44"/>
    <n v="4806.07"/>
    <n v="5094.43"/>
    <n v="57.3"/>
    <n v="56.54"/>
    <n v="3355258.78"/>
    <n v="3936847.53"/>
    <n v="581588.75"/>
    <s v="R:\Wydziały\WIAiS\Nauczyciele\za 2020 rok\Sprawozdania pierwotne\knp.Malborski.xlsx"/>
  </r>
  <r>
    <n v="22"/>
    <n v="9"/>
    <n v="0"/>
    <n v="0"/>
    <x v="8"/>
    <n v="2020"/>
    <x v="3"/>
    <n v="1.84"/>
    <n v="6141.09"/>
    <n v="6509.55"/>
    <n v="264.52999999999997"/>
    <n v="266.73"/>
    <n v="19941189.390000001"/>
    <n v="21988049.960000001"/>
    <n v="2046860.5700000003"/>
    <s v="R:\Wydziały\WIAiS\Nauczyciele\za 2020 rok\Sprawozdania pierwotne\knp.Malborski.xlsx"/>
  </r>
  <r>
    <n v="22"/>
    <n v="8"/>
    <n v="0"/>
    <n v="0"/>
    <x v="9"/>
    <n v="2020"/>
    <x v="0"/>
    <n v="1"/>
    <n v="3337.55"/>
    <n v="3537.8"/>
    <n v="11.7"/>
    <n v="7.46"/>
    <n v="417962.63"/>
    <n v="430644.49"/>
    <n v="12681.859999999986"/>
    <s v="R:\Wydziały\WIAiS\Nauczyciele\za 2020 rok\Sprawozdania pierwotne\knp.Lęborski.xls"/>
  </r>
  <r>
    <n v="22"/>
    <n v="8"/>
    <n v="0"/>
    <n v="0"/>
    <x v="9"/>
    <n v="2020"/>
    <x v="1"/>
    <n v="1.1100000000000001"/>
    <n v="3704.68"/>
    <n v="3926.96"/>
    <n v="26.41"/>
    <n v="29.72"/>
    <n v="1249561.8"/>
    <n v="1426158.47"/>
    <n v="176596.66999999993"/>
    <s v="R:\Wydziały\WIAiS\Nauczyciele\za 2020 rok\Sprawozdania pierwotne\knp.Lęborski.xls"/>
  </r>
  <r>
    <n v="22"/>
    <n v="8"/>
    <n v="0"/>
    <n v="0"/>
    <x v="9"/>
    <n v="2020"/>
    <x v="2"/>
    <n v="1.44"/>
    <n v="4806.07"/>
    <n v="5094.43"/>
    <n v="41.61"/>
    <n v="39.78"/>
    <n v="2410470.2799999998"/>
    <n v="2503662.23"/>
    <n v="93191.950000000186"/>
    <s v="R:\Wydziały\WIAiS\Nauczyciele\za 2020 rok\Sprawozdania pierwotne\knp.Lęborski.xls"/>
  </r>
  <r>
    <n v="22"/>
    <n v="8"/>
    <n v="0"/>
    <n v="0"/>
    <x v="9"/>
    <n v="2020"/>
    <x v="3"/>
    <n v="1.84"/>
    <n v="6141.09"/>
    <n v="6509.55"/>
    <n v="202.18"/>
    <n v="209.39"/>
    <n v="15384983.310000001"/>
    <n v="15698275.83"/>
    <n v="313292.51999999955"/>
    <s v="R:\Wydziały\WIAiS\Nauczyciele\za 2020 rok\Sprawozdania pierwotne\knp.Lęborski.xls"/>
  </r>
  <r>
    <n v="22"/>
    <n v="7"/>
    <n v="0"/>
    <n v="0"/>
    <x v="10"/>
    <n v="2020"/>
    <x v="0"/>
    <n v="1"/>
    <n v="3337.55"/>
    <n v="3537.8"/>
    <n v="2.1800000000000002"/>
    <n v="3.04"/>
    <n v="101226.52"/>
    <n v="106424.65"/>
    <n v="5198.1299999999901"/>
    <s v="R:\Wydziały\WIAiS\Nauczyciele\za 2020 rok\Sprawozdania pierwotne\knp.Kwidzyński.xls"/>
  </r>
  <r>
    <n v="22"/>
    <n v="7"/>
    <n v="0"/>
    <n v="0"/>
    <x v="10"/>
    <n v="2020"/>
    <x v="1"/>
    <n v="1.1100000000000001"/>
    <n v="3704.68"/>
    <n v="3926.96"/>
    <n v="16.29"/>
    <n v="16.420000000000002"/>
    <n v="740716.63"/>
    <n v="861996.7"/>
    <n v="121280.06999999995"/>
    <s v="R:\Wydziały\WIAiS\Nauczyciele\za 2020 rok\Sprawozdania pierwotne\knp.Kwidzyński.xls"/>
  </r>
  <r>
    <n v="22"/>
    <n v="7"/>
    <n v="0"/>
    <n v="0"/>
    <x v="10"/>
    <n v="2020"/>
    <x v="2"/>
    <n v="1.44"/>
    <n v="4806.07"/>
    <n v="5094.43"/>
    <n v="42.05"/>
    <n v="39.520000000000003"/>
    <n v="2422089.44"/>
    <n v="2500113.9300000002"/>
    <n v="78024.490000000224"/>
    <s v="R:\Wydziały\WIAiS\Nauczyciele\za 2020 rok\Sprawozdania pierwotne\knp.Kwidzyński.xls"/>
  </r>
  <r>
    <n v="22"/>
    <n v="7"/>
    <n v="0"/>
    <n v="0"/>
    <x v="10"/>
    <n v="2020"/>
    <x v="3"/>
    <n v="1.84"/>
    <n v="6141.09"/>
    <n v="6509.55"/>
    <n v="243.53"/>
    <n v="239.82"/>
    <n v="18208798.309999999"/>
    <n v="18777778.239999998"/>
    <n v="568979.9299999997"/>
    <s v="R:\Wydziały\WIAiS\Nauczyciele\za 2020 rok\Sprawozdania pierwotne\knp.Kwidzyński.xls"/>
  </r>
  <r>
    <n v="22"/>
    <n v="6"/>
    <n v="0"/>
    <n v="0"/>
    <x v="11"/>
    <n v="2020"/>
    <x v="0"/>
    <n v="1"/>
    <n v="3337.55"/>
    <n v="3537.8"/>
    <n v="18.48"/>
    <n v="17.41"/>
    <n v="739795.78"/>
    <n v="849324.04"/>
    <n v="109528.26000000001"/>
    <s v="R:\Wydziały\WIAiS\Nauczyciele\za 2020 rok\Sprawozdania pierwotne\knp.Kościerski.xls"/>
  </r>
  <r>
    <n v="22"/>
    <n v="6"/>
    <n v="0"/>
    <n v="0"/>
    <x v="11"/>
    <n v="2020"/>
    <x v="1"/>
    <n v="1.1100000000000001"/>
    <n v="3704.68"/>
    <n v="3926.96"/>
    <n v="40.79"/>
    <n v="46.52"/>
    <n v="1939639.89"/>
    <n v="2308603.44"/>
    <n v="368963.55000000005"/>
    <s v="R:\Wydziały\WIAiS\Nauczyciele\za 2020 rok\Sprawozdania pierwotne\knp.Kościerski.xls"/>
  </r>
  <r>
    <n v="22"/>
    <n v="6"/>
    <n v="0"/>
    <n v="0"/>
    <x v="11"/>
    <n v="2020"/>
    <x v="2"/>
    <n v="1.44"/>
    <n v="4806.07"/>
    <n v="5094.43"/>
    <n v="43.28"/>
    <n v="45.32"/>
    <n v="2587571.9500000002"/>
    <n v="3114693.4"/>
    <n v="527121.44999999972"/>
    <s v="R:\Wydziały\WIAiS\Nauczyciele\za 2020 rok\Sprawozdania pierwotne\knp.Kościerski.xls"/>
  </r>
  <r>
    <n v="22"/>
    <n v="6"/>
    <n v="0"/>
    <n v="0"/>
    <x v="11"/>
    <n v="2020"/>
    <x v="3"/>
    <n v="1.84"/>
    <n v="6141.09"/>
    <n v="6509.55"/>
    <n v="198.84"/>
    <n v="204.82"/>
    <n v="15101898.810000001"/>
    <n v="17354267.32"/>
    <n v="2252368.5099999998"/>
    <s v="R:\Wydziały\WIAiS\Nauczyciele\za 2020 rok\Sprawozdania pierwotne\knp.Kościerski.xls"/>
  </r>
  <r>
    <n v="22"/>
    <n v="5"/>
    <n v="0"/>
    <n v="0"/>
    <x v="12"/>
    <n v="2020"/>
    <x v="0"/>
    <n v="1"/>
    <n v="3337.55"/>
    <n v="3537.8"/>
    <n v="20.2"/>
    <n v="25.07"/>
    <n v="894118.66"/>
    <n v="1001383.59"/>
    <n v="107264.92999999993"/>
    <s v="R:\Wydziały\WIAiS\Nauczyciele\za 2020 rok\Sprawozdania pierwotne\knp.Kartuski.xlsx"/>
  </r>
  <r>
    <n v="22"/>
    <n v="5"/>
    <n v="0"/>
    <n v="0"/>
    <x v="12"/>
    <n v="2020"/>
    <x v="1"/>
    <n v="1.1100000000000001"/>
    <n v="3704.68"/>
    <n v="3926.96"/>
    <n v="66.75"/>
    <n v="70.2"/>
    <n v="3080989.49"/>
    <n v="3874658.16"/>
    <n v="793668.66999999993"/>
    <s v="R:\Wydziały\WIAiS\Nauczyciele\za 2020 rok\Sprawozdania pierwotne\knp.Kartuski.xlsx"/>
  </r>
  <r>
    <n v="22"/>
    <n v="5"/>
    <n v="0"/>
    <n v="0"/>
    <x v="12"/>
    <n v="2020"/>
    <x v="2"/>
    <n v="1.44"/>
    <n v="4806.07"/>
    <n v="5094.43"/>
    <n v="92.1"/>
    <n v="97.74"/>
    <n v="5532830.7300000004"/>
    <n v="6121955.7300000004"/>
    <n v="589125"/>
    <s v="R:\Wydziały\WIAiS\Nauczyciele\za 2020 rok\Sprawozdania pierwotne\knp.Kartuski.xlsx"/>
  </r>
  <r>
    <n v="22"/>
    <n v="5"/>
    <n v="0"/>
    <n v="0"/>
    <x v="12"/>
    <n v="2020"/>
    <x v="3"/>
    <n v="1.84"/>
    <n v="6141.09"/>
    <n v="6509.55"/>
    <n v="276.18"/>
    <n v="290.37"/>
    <n v="21129082.02"/>
    <n v="24175612.219999999"/>
    <n v="3046530.1999999993"/>
    <s v="R:\Wydziały\WIAiS\Nauczyciele\za 2020 rok\Sprawozdania pierwotne\knp.Kartuski.xlsx"/>
  </r>
  <r>
    <n v="22"/>
    <n v="4"/>
    <n v="0"/>
    <n v="0"/>
    <x v="13"/>
    <n v="2020"/>
    <x v="0"/>
    <n v="1"/>
    <n v="3337.55"/>
    <n v="3537.8"/>
    <n v="10.66"/>
    <n v="8.5"/>
    <n v="404911.46"/>
    <n v="467808.22"/>
    <n v="62896.759999999951"/>
    <s v="R:\Wydziały\WIAiS\Nauczyciele\za 2020 rok\Sprawozdania pierwotne\knp.Gdański.xlsx"/>
  </r>
  <r>
    <n v="22"/>
    <n v="4"/>
    <n v="0"/>
    <n v="0"/>
    <x v="13"/>
    <n v="2020"/>
    <x v="1"/>
    <n v="1.1100000000000001"/>
    <n v="3704.68"/>
    <n v="3926.96"/>
    <n v="37.81"/>
    <n v="36.28"/>
    <n v="1690472.04"/>
    <n v="1798687.24"/>
    <n v="108215.19999999995"/>
    <s v="R:\Wydziały\WIAiS\Nauczyciele\za 2020 rok\Sprawozdania pierwotne\knp.Gdański.xlsx"/>
  </r>
  <r>
    <n v="22"/>
    <n v="4"/>
    <n v="0"/>
    <n v="0"/>
    <x v="13"/>
    <n v="2020"/>
    <x v="2"/>
    <n v="1.44"/>
    <n v="4806.07"/>
    <n v="5094.43"/>
    <n v="45.55"/>
    <n v="47.54"/>
    <n v="2720088.72"/>
    <n v="2937052.54"/>
    <n v="216963.81999999983"/>
    <s v="R:\Wydziały\WIAiS\Nauczyciele\za 2020 rok\Sprawozdania pierwotne\knp.Gdański.xlsx"/>
  </r>
  <r>
    <n v="22"/>
    <n v="4"/>
    <n v="0"/>
    <n v="0"/>
    <x v="13"/>
    <n v="2020"/>
    <x v="3"/>
    <n v="1.84"/>
    <n v="6141.09"/>
    <n v="6509.55"/>
    <n v="96.46"/>
    <n v="99.46"/>
    <n v="7328715.7000000002"/>
    <n v="7961195.2699999996"/>
    <n v="632479.56999999937"/>
    <s v="R:\Wydziały\WIAiS\Nauczyciele\za 2020 rok\Sprawozdania pierwotne\knp.Gdański.xlsx"/>
  </r>
  <r>
    <n v="22"/>
    <n v="3"/>
    <n v="0"/>
    <n v="0"/>
    <x v="14"/>
    <n v="2020"/>
    <x v="0"/>
    <n v="1"/>
    <n v="3337.55"/>
    <n v="3537.8"/>
    <n v="11.32"/>
    <n v="8.8800000000000008"/>
    <n v="427911.18"/>
    <n v="485392.37"/>
    <n v="57481.19"/>
    <s v="R:\Wydziały\WIAiS\Nauczyciele\za 2020 rok\Sprawozdania pierwotne\knp.Człuchowski.xls"/>
  </r>
  <r>
    <n v="22"/>
    <n v="3"/>
    <n v="0"/>
    <n v="0"/>
    <x v="14"/>
    <n v="2020"/>
    <x v="1"/>
    <n v="1.1100000000000001"/>
    <n v="3704.68"/>
    <n v="3926.96"/>
    <n v="57.43"/>
    <n v="59.88"/>
    <n v="2642663.64"/>
    <n v="3074688.08"/>
    <n v="432024.43999999994"/>
    <s v="R:\Wydziały\WIAiS\Nauczyciele\za 2020 rok\Sprawozdania pierwotne\knp.Człuchowski.xls"/>
  </r>
  <r>
    <n v="22"/>
    <n v="3"/>
    <n v="0"/>
    <n v="0"/>
    <x v="14"/>
    <n v="2020"/>
    <x v="2"/>
    <n v="1.44"/>
    <n v="4806.07"/>
    <n v="5094.43"/>
    <n v="77.069999999999993"/>
    <n v="67.31"/>
    <n v="4334854.8499999996"/>
    <n v="4641592.66"/>
    <n v="306737.81000000052"/>
    <s v="R:\Wydziały\WIAiS\Nauczyciele\za 2020 rok\Sprawozdania pierwotne\knp.Człuchowski.xls"/>
  </r>
  <r>
    <n v="22"/>
    <n v="3"/>
    <n v="0"/>
    <n v="0"/>
    <x v="14"/>
    <n v="2020"/>
    <x v="3"/>
    <n v="1.84"/>
    <n v="6141.09"/>
    <n v="6509.55"/>
    <n v="200.95"/>
    <n v="208.38"/>
    <n v="15298256.4"/>
    <n v="16341784.09"/>
    <n v="1043527.6899999995"/>
    <s v="R:\Wydziały\WIAiS\Nauczyciele\za 2020 rok\Sprawozdania pierwotne\knp.Człuchowski.xls"/>
  </r>
  <r>
    <n v="22"/>
    <n v="2"/>
    <n v="0"/>
    <n v="0"/>
    <x v="15"/>
    <n v="2020"/>
    <x v="0"/>
    <n v="1"/>
    <n v="3337.55"/>
    <n v="3537.8"/>
    <n v="13.66"/>
    <n v="10.09"/>
    <n v="507513.07"/>
    <n v="523994.66"/>
    <n v="16481.589999999967"/>
    <s v="R:\Wydziały\WIAiS\Nauczyciele\za 2020 rok\Sprawozdania pierwotne\knp.Chojnicki.xls"/>
  </r>
  <r>
    <n v="22"/>
    <n v="2"/>
    <n v="0"/>
    <n v="0"/>
    <x v="15"/>
    <n v="2020"/>
    <x v="1"/>
    <n v="1.1100000000000001"/>
    <n v="3704.68"/>
    <n v="3926.96"/>
    <n v="42.79"/>
    <n v="45.2"/>
    <n v="1978180.43"/>
    <n v="2278499.17"/>
    <n v="300318.74"/>
    <s v="R:\Wydziały\WIAiS\Nauczyciele\za 2020 rok\Sprawozdania pierwotne\knp.Chojnicki.xls"/>
  </r>
  <r>
    <n v="22"/>
    <n v="2"/>
    <n v="0"/>
    <n v="0"/>
    <x v="15"/>
    <n v="2020"/>
    <x v="2"/>
    <n v="1.44"/>
    <n v="4806.07"/>
    <n v="5094.43"/>
    <n v="73.64"/>
    <n v="69.08"/>
    <n v="4239044.8600000003"/>
    <n v="4941331.6100000003"/>
    <n v="702286.75"/>
    <s v="R:\Wydziały\WIAiS\Nauczyciele\za 2020 rok\Sprawozdania pierwotne\knp.Chojnicki.xls"/>
  </r>
  <r>
    <n v="22"/>
    <n v="2"/>
    <n v="0"/>
    <n v="0"/>
    <x v="15"/>
    <n v="2020"/>
    <x v="3"/>
    <n v="1.84"/>
    <n v="6141.09"/>
    <n v="6509.55"/>
    <n v="374.1"/>
    <n v="379.26"/>
    <n v="28254301.879999999"/>
    <n v="31033472"/>
    <n v="2779170.120000001"/>
    <s v="R:\Wydziały\WIAiS\Nauczyciele\za 2020 rok\Sprawozdania pierwotne\knp.Chojnicki.xls"/>
  </r>
  <r>
    <n v="22"/>
    <n v="1"/>
    <n v="0"/>
    <n v="0"/>
    <x v="16"/>
    <n v="2020"/>
    <x v="0"/>
    <n v="1"/>
    <n v="3337.55"/>
    <n v="3537.8"/>
    <n v="12.36"/>
    <n v="9.8000000000000007"/>
    <n v="468698.7"/>
    <n v="494480.13"/>
    <n v="25781.429999999993"/>
    <s v="R:\Wydziały\WIAiS\Nauczyciele\za 2020 rok\Sprawozdania pierwotne\knp.Bytowski.xls"/>
  </r>
  <r>
    <n v="22"/>
    <n v="1"/>
    <n v="0"/>
    <n v="0"/>
    <x v="16"/>
    <n v="2020"/>
    <x v="1"/>
    <n v="1.1100000000000001"/>
    <n v="3704.68"/>
    <n v="3926.96"/>
    <n v="28.2"/>
    <n v="30.68"/>
    <n v="1317692.3400000001"/>
    <n v="1691480.99"/>
    <n v="373788.64999999991"/>
    <s v="R:\Wydziały\WIAiS\Nauczyciele\za 2020 rok\Sprawozdania pierwotne\knp.Bytowski.xls"/>
  </r>
  <r>
    <n v="22"/>
    <n v="1"/>
    <n v="0"/>
    <n v="0"/>
    <x v="16"/>
    <n v="2020"/>
    <x v="2"/>
    <n v="1.44"/>
    <n v="4806.07"/>
    <n v="5094.43"/>
    <n v="42.17"/>
    <n v="41"/>
    <n v="2456862.2999999998"/>
    <n v="2829756.76"/>
    <n v="372894.45999999996"/>
    <s v="R:\Wydziały\WIAiS\Nauczyciele\za 2020 rok\Sprawozdania pierwotne\knp.Bytowski.xls"/>
  </r>
  <r>
    <n v="22"/>
    <n v="1"/>
    <n v="0"/>
    <n v="0"/>
    <x v="16"/>
    <n v="2020"/>
    <x v="3"/>
    <n v="1.84"/>
    <n v="6141.09"/>
    <n v="6509.55"/>
    <n v="262.39"/>
    <n v="256.77999999999997"/>
    <n v="19576973.84"/>
    <n v="21887455.27"/>
    <n v="2310481.4299999997"/>
    <s v="R:\Wydziały\WIAiS\Nauczyciele\za 2020 rok\Sprawozdania pierwotne\knp.Bytowski.xls"/>
  </r>
  <r>
    <n v="22"/>
    <n v="5"/>
    <n v="8"/>
    <n v="3"/>
    <x v="17"/>
    <n v="2020"/>
    <x v="0"/>
    <n v="1"/>
    <n v="3337.55"/>
    <n v="3537.8"/>
    <n v="36.93"/>
    <n v="32.729999999999997"/>
    <n v="1449214.55"/>
    <n v="1503849.37"/>
    <n v="54634.820000000065"/>
    <s v="R:\Wydziały\WIAiS\Nauczyciele\za 2020 rok\Sprawozdania pierwotne\knmg.Żukowo.xls"/>
  </r>
  <r>
    <n v="22"/>
    <n v="5"/>
    <n v="8"/>
    <n v="3"/>
    <x v="17"/>
    <n v="2020"/>
    <x v="1"/>
    <n v="1.1100000000000001"/>
    <n v="3704.68"/>
    <n v="3926.96"/>
    <n v="103.63"/>
    <n v="112.27"/>
    <n v="4834847.0999999996"/>
    <n v="5372667.9500000002"/>
    <n v="537820.85000000056"/>
    <s v="R:\Wydziały\WIAiS\Nauczyciele\za 2020 rok\Sprawozdania pierwotne\knmg.Żukowo.xls"/>
  </r>
  <r>
    <n v="22"/>
    <n v="5"/>
    <n v="8"/>
    <n v="3"/>
    <x v="17"/>
    <n v="2020"/>
    <x v="2"/>
    <n v="1.44"/>
    <n v="4806.07"/>
    <n v="5094.43"/>
    <n v="88.39"/>
    <n v="89.68"/>
    <n v="5225942.1500000004"/>
    <n v="5301179.59"/>
    <n v="75237.439999999478"/>
    <s v="R:\Wydziały\WIAiS\Nauczyciele\za 2020 rok\Sprawozdania pierwotne\knmg.Żukowo.xls"/>
  </r>
  <r>
    <n v="22"/>
    <n v="5"/>
    <n v="8"/>
    <n v="3"/>
    <x v="17"/>
    <n v="2020"/>
    <x v="3"/>
    <n v="1.84"/>
    <n v="6141.09"/>
    <n v="6509.55"/>
    <n v="263.27"/>
    <n v="266.52999999999997"/>
    <n v="19874079.559999999"/>
    <n v="21183860.59"/>
    <n v="1309781.0300000012"/>
    <s v="R:\Wydziały\WIAiS\Nauczyciele\za 2020 rok\Sprawozdania pierwotne\knmg.Żukowo.xls"/>
  </r>
  <r>
    <n v="22"/>
    <n v="16"/>
    <n v="5"/>
    <n v="3"/>
    <x v="18"/>
    <n v="2020"/>
    <x v="0"/>
    <n v="1"/>
    <n v="3337.55"/>
    <n v="3537.8"/>
    <n v="8.61"/>
    <n v="4.67"/>
    <n v="295976.55"/>
    <n v="327335.53000000003"/>
    <n v="31358.98000000004"/>
    <s v="R:\Wydziały\WIAiS\Nauczyciele\za 2020 rok\Sprawozdania pierwotne\knmg.Sztum.xls"/>
  </r>
  <r>
    <n v="22"/>
    <n v="16"/>
    <n v="5"/>
    <n v="3"/>
    <x v="18"/>
    <n v="2020"/>
    <x v="1"/>
    <n v="1.1100000000000001"/>
    <n v="3704.68"/>
    <n v="3926.96"/>
    <n v="22.9"/>
    <n v="27.14"/>
    <n v="1105008.1499999999"/>
    <n v="1222864.8799999999"/>
    <n v="117856.72999999998"/>
    <s v="R:\Wydziały\WIAiS\Nauczyciele\za 2020 rok\Sprawozdania pierwotne\knmg.Sztum.xls"/>
  </r>
  <r>
    <n v="22"/>
    <n v="16"/>
    <n v="5"/>
    <n v="3"/>
    <x v="18"/>
    <n v="2020"/>
    <x v="2"/>
    <n v="1.44"/>
    <n v="4806.07"/>
    <n v="5094.43"/>
    <n v="20.440000000000001"/>
    <n v="20.91"/>
    <n v="1211986.69"/>
    <n v="1334482.8700000001"/>
    <n v="122496.18000000017"/>
    <s v="R:\Wydziały\WIAiS\Nauczyciele\za 2020 rok\Sprawozdania pierwotne\knmg.Sztum.xls"/>
  </r>
  <r>
    <n v="22"/>
    <n v="16"/>
    <n v="5"/>
    <n v="3"/>
    <x v="18"/>
    <n v="2020"/>
    <x v="3"/>
    <n v="1.84"/>
    <n v="6141.09"/>
    <n v="6509.55"/>
    <n v="103.69"/>
    <n v="103.8"/>
    <n v="7796922.1399999997"/>
    <n v="8189042.4500000002"/>
    <n v="392120.31000000052"/>
    <s v="R:\Wydziały\WIAiS\Nauczyciele\za 2020 rok\Sprawozdania pierwotne\knmg.Sztum.xls"/>
  </r>
  <r>
    <n v="22"/>
    <n v="13"/>
    <n v="9"/>
    <n v="3"/>
    <x v="19"/>
    <n v="2020"/>
    <x v="0"/>
    <n v="1"/>
    <n v="3337.55"/>
    <n v="3537.8"/>
    <n v="11.22"/>
    <n v="12.1"/>
    <n v="470808.01"/>
    <n v="508558.68"/>
    <n v="37750.669999999984"/>
    <s v="R:\Wydziały\WIAiS\Nauczyciele\za 2020 rok\Sprawozdania pierwotne\knmg.Skarszewy.xls"/>
  </r>
  <r>
    <n v="22"/>
    <n v="13"/>
    <n v="9"/>
    <n v="3"/>
    <x v="19"/>
    <n v="2020"/>
    <x v="1"/>
    <n v="1.1100000000000001"/>
    <n v="3704.68"/>
    <n v="3926.96"/>
    <n v="30.06"/>
    <n v="33.85"/>
    <n v="1422611.83"/>
    <n v="1610563.4"/>
    <n v="187951.56999999983"/>
    <s v="R:\Wydziały\WIAiS\Nauczyciele\za 2020 rok\Sprawozdania pierwotne\knmg.Skarszewy.xls"/>
  </r>
  <r>
    <n v="22"/>
    <n v="13"/>
    <n v="9"/>
    <n v="3"/>
    <x v="19"/>
    <n v="2020"/>
    <x v="2"/>
    <n v="1.44"/>
    <n v="4806.07"/>
    <n v="5094.43"/>
    <n v="32.56"/>
    <n v="34.29"/>
    <n v="1950637.13"/>
    <n v="2058738.03"/>
    <n v="108100.90000000014"/>
    <s v="R:\Wydziały\WIAiS\Nauczyciele\za 2020 rok\Sprawozdania pierwotne\knmg.Skarszewy.xls"/>
  </r>
  <r>
    <n v="22"/>
    <n v="13"/>
    <n v="9"/>
    <n v="3"/>
    <x v="19"/>
    <n v="2020"/>
    <x v="3"/>
    <n v="1.84"/>
    <n v="6141.09"/>
    <n v="6509.55"/>
    <n v="123.66"/>
    <n v="119.42"/>
    <n v="9184739.3599999994"/>
    <n v="9394558.2300000004"/>
    <n v="209818.87000000104"/>
    <s v="R:\Wydziały\WIAiS\Nauczyciele\za 2020 rok\Sprawozdania pierwotne\knmg.Skarszewy.xls"/>
  </r>
  <r>
    <n v="22"/>
    <n v="7"/>
    <n v="4"/>
    <n v="3"/>
    <x v="20"/>
    <n v="2020"/>
    <x v="0"/>
    <n v="1"/>
    <n v="3337.55"/>
    <n v="3537.8"/>
    <n v="7.09"/>
    <n v="3.35"/>
    <n v="236712.36"/>
    <n v="258560.28"/>
    <n v="21847.920000000013"/>
    <s v="R:\Wydziały\WIAiS\Nauczyciele\za 2020 rok\Sprawozdania pierwotne\knmg.Prabuty.xls"/>
  </r>
  <r>
    <n v="22"/>
    <n v="7"/>
    <n v="4"/>
    <n v="3"/>
    <x v="20"/>
    <n v="2020"/>
    <x v="1"/>
    <n v="1.1100000000000001"/>
    <n v="3704.68"/>
    <n v="3926.96"/>
    <n v="9.49"/>
    <n v="14.4"/>
    <n v="507452.2"/>
    <n v="609801.56999999995"/>
    <n v="102349.36999999994"/>
    <s v="R:\Wydziały\WIAiS\Nauczyciele\za 2020 rok\Sprawozdania pierwotne\knmg.Prabuty.xls"/>
  </r>
  <r>
    <n v="22"/>
    <n v="7"/>
    <n v="4"/>
    <n v="3"/>
    <x v="20"/>
    <n v="2020"/>
    <x v="2"/>
    <n v="1.44"/>
    <n v="4806.07"/>
    <n v="5094.43"/>
    <n v="21.92"/>
    <n v="17.95"/>
    <n v="1208572.51"/>
    <n v="1200045.6499999999"/>
    <n v="-8526.8600000001024"/>
    <s v="R:\Wydziały\WIAiS\Nauczyciele\za 2020 rok\Sprawozdania pierwotne\knmg.Prabuty.xls"/>
  </r>
  <r>
    <n v="22"/>
    <n v="7"/>
    <n v="4"/>
    <n v="3"/>
    <x v="20"/>
    <n v="2020"/>
    <x v="3"/>
    <n v="1.84"/>
    <n v="6141.09"/>
    <n v="6509.55"/>
    <n v="92.58"/>
    <n v="96.22"/>
    <n v="7053732.5"/>
    <n v="7431336.6699999999"/>
    <n v="377604.16999999993"/>
    <s v="R:\Wydziały\WIAiS\Nauczyciele\za 2020 rok\Sprawozdania pierwotne\knmg.Prabuty.xls"/>
  </r>
  <r>
    <n v="22"/>
    <n v="14"/>
    <n v="4"/>
    <n v="3"/>
    <x v="21"/>
    <n v="2020"/>
    <x v="0"/>
    <n v="1"/>
    <n v="3337.55"/>
    <n v="3537.8"/>
    <n v="7.21"/>
    <n v="4.9400000000000004"/>
    <n v="262416.81"/>
    <n v="264009.71000000002"/>
    <n v="1592.9000000000233"/>
    <s v="R:\Wydziały\WIAiS\Nauczyciele\za 2020 rok\Sprawozdania pierwotne\knmg.Pelplin.xls"/>
  </r>
  <r>
    <n v="22"/>
    <n v="14"/>
    <n v="4"/>
    <n v="3"/>
    <x v="21"/>
    <n v="2020"/>
    <x v="1"/>
    <n v="1.1100000000000001"/>
    <n v="3704.68"/>
    <n v="3926.96"/>
    <n v="19.59"/>
    <n v="19.52"/>
    <n v="887214.49"/>
    <n v="956358.37"/>
    <n v="69143.88"/>
    <s v="R:\Wydziały\WIAiS\Nauczyciele\za 2020 rok\Sprawozdania pierwotne\knmg.Pelplin.xls"/>
  </r>
  <r>
    <n v="22"/>
    <n v="14"/>
    <n v="4"/>
    <n v="3"/>
    <x v="21"/>
    <n v="2020"/>
    <x v="2"/>
    <n v="1.44"/>
    <n v="4806.07"/>
    <n v="5094.43"/>
    <n v="43.28"/>
    <n v="39.43"/>
    <n v="2467547.1800000002"/>
    <n v="2500367.81"/>
    <n v="32820.629999999888"/>
    <s v="R:\Wydziały\WIAiS\Nauczyciele\za 2020 rok\Sprawozdania pierwotne\knmg.Pelplin.xls"/>
  </r>
  <r>
    <n v="22"/>
    <n v="14"/>
    <n v="4"/>
    <n v="3"/>
    <x v="21"/>
    <n v="2020"/>
    <x v="3"/>
    <n v="1.84"/>
    <n v="6141.09"/>
    <n v="6509.55"/>
    <n v="114.99"/>
    <n v="109.97"/>
    <n v="8512732.3699999992"/>
    <n v="8813966.3300000001"/>
    <n v="301233.96000000089"/>
    <s v="R:\Wydziały\WIAiS\Nauczyciele\za 2020 rok\Sprawozdania pierwotne\knmg.Pelplin.xls"/>
  </r>
  <r>
    <n v="22"/>
    <n v="10"/>
    <n v="2"/>
    <n v="3"/>
    <x v="22"/>
    <n v="2020"/>
    <x v="0"/>
    <n v="1"/>
    <n v="3337.55"/>
    <n v="3537.8"/>
    <n v="4.04"/>
    <n v="1.8900000000000001"/>
    <n v="134615.38"/>
    <n v="147556.79"/>
    <n v="12941.410000000003"/>
    <s v="R:\Wydziały\WIAiS\Nauczyciele\za 2020 rok\Sprawozdania pierwotne\knmg.Nowy Dwór Gdański.xls"/>
  </r>
  <r>
    <n v="22"/>
    <n v="10"/>
    <n v="2"/>
    <n v="3"/>
    <x v="22"/>
    <n v="2020"/>
    <x v="1"/>
    <n v="1.1100000000000001"/>
    <n v="3704.68"/>
    <n v="3926.96"/>
    <n v="17.470000000000002"/>
    <n v="19.37"/>
    <n v="822026.94"/>
    <n v="899792.84999999986"/>
    <n v="77765.909999999916"/>
    <s v="R:\Wydziały\WIAiS\Nauczyciele\za 2020 rok\Sprawozdania pierwotne\knmg.Nowy Dwór Gdański.xls"/>
  </r>
  <r>
    <n v="22"/>
    <n v="10"/>
    <n v="2"/>
    <n v="3"/>
    <x v="22"/>
    <n v="2020"/>
    <x v="2"/>
    <n v="1.44"/>
    <n v="4806.07"/>
    <n v="5094.43"/>
    <n v="36.19"/>
    <n v="35.97"/>
    <n v="2124439.9700000002"/>
    <n v="2120221.83"/>
    <n v="-4218.1400000001304"/>
    <s v="R:\Wydziały\WIAiS\Nauczyciele\za 2020 rok\Sprawozdania pierwotne\knmg.Nowy Dwór Gdański.xls"/>
  </r>
  <r>
    <n v="22"/>
    <n v="10"/>
    <n v="2"/>
    <n v="3"/>
    <x v="22"/>
    <n v="2020"/>
    <x v="3"/>
    <n v="1.84"/>
    <n v="6141.09"/>
    <n v="6509.55"/>
    <n v="104.98"/>
    <n v="103.59"/>
    <n v="7854830.1600000001"/>
    <n v="7798730.5499999989"/>
    <n v="-56099.610000001267"/>
    <s v="R:\Wydziały\WIAiS\Nauczyciele\za 2020 rok\Sprawozdania pierwotne\knmg.Nowy Dwór Gdański.xls"/>
  </r>
  <r>
    <n v="22"/>
    <n v="1"/>
    <n v="6"/>
    <n v="3"/>
    <x v="23"/>
    <n v="2020"/>
    <x v="0"/>
    <n v="1"/>
    <n v="3337.55"/>
    <n v="3537.8"/>
    <n v="4.8600000000000003"/>
    <n v="8.6199999999999992"/>
    <n v="251747.29"/>
    <n v="279929.95"/>
    <n v="28182.660000000003"/>
    <s v="R:\Wydziały\WIAiS\Nauczyciele\za 2020 rok\Sprawozdania pierwotne\knmg.Miastko.xls"/>
  </r>
  <r>
    <n v="22"/>
    <n v="1"/>
    <n v="6"/>
    <n v="3"/>
    <x v="23"/>
    <n v="2020"/>
    <x v="1"/>
    <n v="1.1100000000000001"/>
    <n v="3704.68"/>
    <n v="3926.96"/>
    <n v="25.74"/>
    <n v="26.26"/>
    <n v="1175355.58"/>
    <n v="1297709.42"/>
    <n v="122353.83999999985"/>
    <s v="R:\Wydziały\WIAiS\Nauczyciele\za 2020 rok\Sprawozdania pierwotne\knmg.Miastko.xls"/>
  </r>
  <r>
    <n v="22"/>
    <n v="1"/>
    <n v="6"/>
    <n v="3"/>
    <x v="23"/>
    <n v="2020"/>
    <x v="2"/>
    <n v="1.44"/>
    <n v="4806.07"/>
    <n v="5094.43"/>
    <n v="36.6"/>
    <n v="28.52"/>
    <n v="1988389.87"/>
    <n v="2019375.29"/>
    <n v="30985.419999999925"/>
    <s v="R:\Wydziały\WIAiS\Nauczyciele\za 2020 rok\Sprawozdania pierwotne\knmg.Miastko.xls"/>
  </r>
  <r>
    <n v="22"/>
    <n v="1"/>
    <n v="6"/>
    <n v="3"/>
    <x v="23"/>
    <n v="2020"/>
    <x v="3"/>
    <n v="1.84"/>
    <n v="6141.09"/>
    <n v="6509.55"/>
    <n v="143.01"/>
    <n v="137.99"/>
    <n v="10618909.470000001"/>
    <n v="11002384.65"/>
    <n v="383475.1799999997"/>
    <s v="R:\Wydziały\WIAiS\Nauczyciele\za 2020 rok\Sprawozdania pierwotne\knmg.Miastko.xls"/>
  </r>
  <r>
    <n v="22"/>
    <n v="12"/>
    <n v="5"/>
    <n v="3"/>
    <x v="24"/>
    <n v="2020"/>
    <x v="0"/>
    <n v="1"/>
    <n v="3337.55"/>
    <n v="3537.8"/>
    <n v="2.46"/>
    <n v="2.1800000000000002"/>
    <n v="96532.6"/>
    <n v="114847.45"/>
    <n v="18314.849999999991"/>
    <s v="R:\Wydziały\WIAiS\Nauczyciele\za 2020 rok\Sprawozdania pierwotne\knmg.Kępice.xls"/>
  </r>
  <r>
    <n v="22"/>
    <n v="12"/>
    <n v="5"/>
    <n v="3"/>
    <x v="24"/>
    <n v="2020"/>
    <x v="1"/>
    <n v="1.1100000000000001"/>
    <n v="3704.68"/>
    <n v="3926.96"/>
    <n v="4.93"/>
    <n v="4.93"/>
    <n v="223552.23"/>
    <n v="241679.63"/>
    <n v="18127.399999999994"/>
    <s v="R:\Wydziały\WIAiS\Nauczyciele\za 2020 rok\Sprawozdania pierwotne\knmg.Kępice.xls"/>
  </r>
  <r>
    <n v="22"/>
    <n v="12"/>
    <n v="5"/>
    <n v="3"/>
    <x v="24"/>
    <n v="2020"/>
    <x v="2"/>
    <n v="1.44"/>
    <n v="4806.07"/>
    <n v="5094.43"/>
    <n v="19.14"/>
    <n v="17.47"/>
    <n v="1091904.21"/>
    <n v="1176813.98"/>
    <n v="84909.770000000019"/>
    <s v="R:\Wydziały\WIAiS\Nauczyciele\za 2020 rok\Sprawozdania pierwotne\knmg.Kępice.xls"/>
  </r>
  <r>
    <n v="22"/>
    <n v="12"/>
    <n v="5"/>
    <n v="3"/>
    <x v="24"/>
    <n v="2020"/>
    <x v="3"/>
    <n v="1.84"/>
    <n v="6141.09"/>
    <n v="6509.55"/>
    <n v="65.680000000000007"/>
    <n v="66.67"/>
    <n v="4962741.12"/>
    <n v="5225670.9800000004"/>
    <n v="262929.86000000034"/>
    <s v="R:\Wydziały\WIAiS\Nauczyciele\za 2020 rok\Sprawozdania pierwotne\knmg.Kępice.xls"/>
  </r>
  <r>
    <n v="22"/>
    <n v="5"/>
    <n v="2"/>
    <n v="3"/>
    <x v="25"/>
    <n v="2020"/>
    <x v="0"/>
    <n v="1"/>
    <n v="3337.55"/>
    <n v="3537.8"/>
    <n v="20.9"/>
    <n v="14.8"/>
    <n v="767476.12"/>
    <n v="814972.29"/>
    <n v="47496.170000000042"/>
    <s v="R:\Wydziały\WIAiS\Nauczyciele\za 2020 rok\Sprawozdania pierwotne\knmg.Karuzy.xls"/>
  </r>
  <r>
    <n v="22"/>
    <n v="5"/>
    <n v="2"/>
    <n v="3"/>
    <x v="25"/>
    <n v="2020"/>
    <x v="1"/>
    <n v="1.1100000000000001"/>
    <n v="3704.68"/>
    <n v="3926.96"/>
    <n v="75"/>
    <n v="83.23"/>
    <n v="3530171.52"/>
    <n v="3832839.38"/>
    <n v="302667.85999999987"/>
    <s v="R:\Wydziały\WIAiS\Nauczyciele\za 2020 rok\Sprawozdania pierwotne\knmg.Karuzy.xls"/>
  </r>
  <r>
    <n v="22"/>
    <n v="5"/>
    <n v="2"/>
    <n v="3"/>
    <x v="25"/>
    <n v="2020"/>
    <x v="2"/>
    <n v="1.44"/>
    <n v="4806.07"/>
    <n v="5094.43"/>
    <n v="61.56"/>
    <n v="62.01"/>
    <n v="3630515.77"/>
    <n v="3979215.43"/>
    <n v="348699.66000000015"/>
    <s v="R:\Wydziały\WIAiS\Nauczyciele\za 2020 rok\Sprawozdania pierwotne\knmg.Karuzy.xls"/>
  </r>
  <r>
    <n v="22"/>
    <n v="5"/>
    <n v="2"/>
    <n v="3"/>
    <x v="25"/>
    <n v="2020"/>
    <x v="3"/>
    <n v="1.84"/>
    <n v="6141.09"/>
    <n v="6509.55"/>
    <n v="247.34"/>
    <n v="247.72"/>
    <n v="18601680.510000002"/>
    <n v="19786232.43"/>
    <n v="1184551.9199999981"/>
    <s v="R:\Wydziały\WIAiS\Nauczyciele\za 2020 rok\Sprawozdania pierwotne\knmg.Karuzy.xls"/>
  </r>
  <r>
    <n v="22"/>
    <n v="11"/>
    <n v="2"/>
    <n v="3"/>
    <x v="26"/>
    <n v="2020"/>
    <x v="0"/>
    <n v="1"/>
    <n v="3337.55"/>
    <n v="3537.8"/>
    <n v="2"/>
    <n v="0"/>
    <n v="53400.800000000003"/>
    <n v="54983.5"/>
    <n v="1582.6999999999971"/>
    <s v="R:\Wydziały\WIAiS\Nauczyciele\za 2020 rok\Sprawozdania pierwotne\knmg.Jastarnia.xls"/>
  </r>
  <r>
    <n v="22"/>
    <n v="11"/>
    <n v="2"/>
    <n v="3"/>
    <x v="26"/>
    <n v="2020"/>
    <x v="1"/>
    <n v="1.1100000000000001"/>
    <n v="3704.68"/>
    <n v="3926.96"/>
    <n v="7.5"/>
    <n v="8.5399999999999991"/>
    <n v="356425.75"/>
    <n v="356557.18"/>
    <n v="131.42999999999302"/>
    <s v="R:\Wydziały\WIAiS\Nauczyciele\za 2020 rok\Sprawozdania pierwotne\knmg.Jastarnia.xls"/>
  </r>
  <r>
    <n v="22"/>
    <n v="11"/>
    <n v="2"/>
    <n v="3"/>
    <x v="26"/>
    <n v="2020"/>
    <x v="2"/>
    <n v="1.44"/>
    <n v="4806.07"/>
    <n v="5094.43"/>
    <n v="4.04"/>
    <n v="3.2"/>
    <n v="220540.89"/>
    <n v="227923.72"/>
    <n v="7382.8299999999872"/>
    <s v="R:\Wydziały\WIAiS\Nauczyciele\za 2020 rok\Sprawozdania pierwotne\knmg.Jastarnia.xls"/>
  </r>
  <r>
    <n v="22"/>
    <n v="11"/>
    <n v="2"/>
    <n v="3"/>
    <x v="26"/>
    <n v="2020"/>
    <x v="3"/>
    <n v="1.84"/>
    <n v="6141.09"/>
    <n v="6509.55"/>
    <n v="31.5"/>
    <n v="30.79"/>
    <n v="2349270.86"/>
    <n v="2500952.11"/>
    <n v="151681.25"/>
    <s v="R:\Wydziały\WIAiS\Nauczyciele\za 2020 rok\Sprawozdania pierwotne\knmg.Jastarnia.xls"/>
  </r>
  <r>
    <n v="22"/>
    <n v="14"/>
    <n v="2"/>
    <n v="3"/>
    <x v="27"/>
    <n v="2020"/>
    <x v="0"/>
    <n v="1"/>
    <n v="3337.55"/>
    <n v="3537.8"/>
    <n v="3.65"/>
    <n v="2.17"/>
    <n v="128164.56"/>
    <n v="150351.60999999999"/>
    <n v="22187.049999999988"/>
    <s v="R:\Wydziały\WIAiS\Nauczyciele\za 2020 rok\Sprawozdania pierwotne\knmg.Gniew.xlsx"/>
  </r>
  <r>
    <n v="22"/>
    <n v="14"/>
    <n v="2"/>
    <n v="3"/>
    <x v="27"/>
    <n v="2020"/>
    <x v="1"/>
    <n v="1.1100000000000001"/>
    <n v="3704.68"/>
    <n v="3926.96"/>
    <n v="14.47"/>
    <n v="17.13"/>
    <n v="697929.06"/>
    <n v="791133.59"/>
    <n v="93204.529999999912"/>
    <s v="R:\Wydziały\WIAiS\Nauczyciele\za 2020 rok\Sprawozdania pierwotne\knmg.Gniew.xlsx"/>
  </r>
  <r>
    <n v="22"/>
    <n v="14"/>
    <n v="2"/>
    <n v="3"/>
    <x v="27"/>
    <n v="2020"/>
    <x v="2"/>
    <n v="1.44"/>
    <n v="4806.07"/>
    <n v="5094.43"/>
    <n v="23.11"/>
    <n v="21.59"/>
    <n v="1328501.2"/>
    <n v="1392664.47"/>
    <n v="64163.270000000019"/>
    <s v="R:\Wydziały\WIAiS\Nauczyciele\za 2020 rok\Sprawozdania pierwotne\knmg.Gniew.xlsx"/>
  </r>
  <r>
    <n v="22"/>
    <n v="14"/>
    <n v="2"/>
    <n v="3"/>
    <x v="27"/>
    <n v="2020"/>
    <x v="3"/>
    <n v="1.84"/>
    <n v="6141.09"/>
    <n v="6509.55"/>
    <n v="94.23"/>
    <n v="95.24"/>
    <n v="7109277.4500000002"/>
    <n v="7609514.4500000002"/>
    <n v="500237"/>
    <s v="R:\Wydziały\WIAiS\Nauczyciele\za 2020 rok\Sprawozdania pierwotne\knmg.Gniew.xlsx"/>
  </r>
  <r>
    <n v="22"/>
    <n v="16"/>
    <n v="1"/>
    <n v="3"/>
    <x v="28"/>
    <n v="2020"/>
    <x v="0"/>
    <n v="1"/>
    <n v="3337.55"/>
    <n v="3537.8"/>
    <n v="2"/>
    <n v="3.16"/>
    <n v="98118.59"/>
    <n v="106308.02"/>
    <n v="8189.4300000000076"/>
    <s v="R:\Wydziały\WIAiS\Nauczyciele\za 2020 rok\Sprawozdania pierwotne\knmg.Dzierzgoń.xls"/>
  </r>
  <r>
    <n v="22"/>
    <n v="16"/>
    <n v="1"/>
    <n v="3"/>
    <x v="28"/>
    <n v="2020"/>
    <x v="1"/>
    <n v="1.1100000000000001"/>
    <n v="3704.68"/>
    <n v="3926.96"/>
    <n v="4.1100000000000003"/>
    <n v="5.62"/>
    <n v="210087.94"/>
    <n v="232377.93"/>
    <n v="22289.989999999991"/>
    <s v="R:\Wydziały\WIAiS\Nauczyciele\za 2020 rok\Sprawozdania pierwotne\knmg.Dzierzgoń.xls"/>
  </r>
  <r>
    <n v="22"/>
    <n v="16"/>
    <n v="1"/>
    <n v="3"/>
    <x v="28"/>
    <n v="2020"/>
    <x v="2"/>
    <n v="1.44"/>
    <n v="4806.07"/>
    <n v="5094.43"/>
    <n v="7.15"/>
    <n v="7.06"/>
    <n v="418773.91"/>
    <n v="439324.36"/>
    <n v="20550.450000000012"/>
    <s v="R:\Wydziały\WIAiS\Nauczyciele\za 2020 rok\Sprawozdania pierwotne\knmg.Dzierzgoń.xls"/>
  </r>
  <r>
    <n v="22"/>
    <n v="16"/>
    <n v="1"/>
    <n v="3"/>
    <x v="28"/>
    <n v="2020"/>
    <x v="3"/>
    <n v="1.84"/>
    <n v="6141.09"/>
    <n v="6509.55"/>
    <n v="95.93"/>
    <n v="90.75"/>
    <n v="7075884.7599999998"/>
    <n v="7115302.0899999999"/>
    <n v="39417.330000000075"/>
    <s v="R:\Wydziały\WIAiS\Nauczyciele\za 2020 rok\Sprawozdania pierwotne\knmg.Dzierzgoń.xls"/>
  </r>
  <r>
    <n v="22"/>
    <n v="3"/>
    <n v="4"/>
    <n v="3"/>
    <x v="29"/>
    <n v="2020"/>
    <x v="0"/>
    <n v="1"/>
    <n v="3337.55"/>
    <n v="3537.8"/>
    <n v="3.74"/>
    <n v="3.28"/>
    <n v="146275.43"/>
    <n v="155285.1"/>
    <n v="9009.6700000000128"/>
    <s v="R:\Wydziały\WIAiS\Nauczyciele\za 2020 rok\Sprawozdania pierwotne\knmg.Debrzno.xlsx"/>
  </r>
  <r>
    <n v="22"/>
    <n v="3"/>
    <n v="4"/>
    <n v="3"/>
    <x v="29"/>
    <n v="2020"/>
    <x v="1"/>
    <n v="1.1100000000000001"/>
    <n v="3704.68"/>
    <n v="3926.96"/>
    <n v="9.68"/>
    <n v="11.85"/>
    <n v="473028.32"/>
    <n v="502475.53"/>
    <n v="29447.210000000021"/>
    <s v="R:\Wydziały\WIAiS\Nauczyciele\za 2020 rok\Sprawozdania pierwotne\knmg.Debrzno.xlsx"/>
  </r>
  <r>
    <n v="22"/>
    <n v="3"/>
    <n v="4"/>
    <n v="3"/>
    <x v="29"/>
    <n v="2020"/>
    <x v="2"/>
    <n v="1.44"/>
    <n v="4806.07"/>
    <n v="5094.43"/>
    <n v="13.62"/>
    <n v="12.15"/>
    <n v="771258.69"/>
    <n v="758667.38"/>
    <n v="-12591.309999999939"/>
    <s v="R:\Wydziały\WIAiS\Nauczyciele\za 2020 rok\Sprawozdania pierwotne\knmg.Debrzno.xlsx"/>
  </r>
  <r>
    <n v="22"/>
    <n v="3"/>
    <n v="4"/>
    <n v="3"/>
    <x v="29"/>
    <n v="2020"/>
    <x v="3"/>
    <n v="1.84"/>
    <n v="6141.09"/>
    <n v="6509.55"/>
    <n v="70.94"/>
    <n v="71.989999999999995"/>
    <n v="5359681.41"/>
    <n v="5272408.1100000003"/>
    <n v="-87273.299999999814"/>
    <s v="R:\Wydziały\WIAiS\Nauczyciele\za 2020 rok\Sprawozdania pierwotne\knmg.Debrzno.xlsx"/>
  </r>
  <r>
    <n v="22"/>
    <n v="2"/>
    <n v="4"/>
    <n v="3"/>
    <x v="30"/>
    <n v="2020"/>
    <x v="0"/>
    <n v="1"/>
    <n v="3337.55"/>
    <n v="3537.8"/>
    <n v="7.05"/>
    <n v="4.09"/>
    <n v="246116.23"/>
    <n v="247545.21"/>
    <n v="1428.9799999999814"/>
    <s v="R:\Wydziały\WIAiS\Nauczyciele\za 2020 rok\Sprawozdania pierwotne\knmg.Czersk.xls"/>
  </r>
  <r>
    <n v="22"/>
    <n v="2"/>
    <n v="4"/>
    <n v="3"/>
    <x v="30"/>
    <n v="2020"/>
    <x v="1"/>
    <n v="1.1100000000000001"/>
    <n v="3704.68"/>
    <n v="3926.96"/>
    <n v="33.47"/>
    <n v="32.03"/>
    <n v="1495087.23"/>
    <n v="1598112.82"/>
    <n v="103025.59000000008"/>
    <s v="R:\Wydziały\WIAiS\Nauczyciele\za 2020 rok\Sprawozdania pierwotne\knmg.Czersk.xls"/>
  </r>
  <r>
    <n v="22"/>
    <n v="2"/>
    <n v="4"/>
    <n v="3"/>
    <x v="30"/>
    <n v="2020"/>
    <x v="2"/>
    <n v="1.44"/>
    <n v="4806.07"/>
    <n v="5094.43"/>
    <n v="22.76"/>
    <n v="22.46"/>
    <n v="1332772.82"/>
    <n v="1367318.4"/>
    <n v="34545.579999999842"/>
    <s v="R:\Wydziały\WIAiS\Nauczyciele\za 2020 rok\Sprawozdania pierwotne\knmg.Czersk.xls"/>
  </r>
  <r>
    <n v="22"/>
    <n v="2"/>
    <n v="4"/>
    <n v="3"/>
    <x v="30"/>
    <n v="2020"/>
    <x v="3"/>
    <n v="1.84"/>
    <n v="6141.09"/>
    <n v="6509.55"/>
    <n v="173.15"/>
    <n v="171.73"/>
    <n v="12978177.949999999"/>
    <n v="13243233.439999999"/>
    <n v="265055.49000000022"/>
    <s v="R:\Wydziały\WIAiS\Nauczyciele\za 2020 rok\Sprawozdania pierwotne\knmg.Czersk.xls"/>
  </r>
  <r>
    <n v="22"/>
    <n v="3"/>
    <n v="2"/>
    <n v="3"/>
    <x v="31"/>
    <n v="2020"/>
    <x v="0"/>
    <n v="1"/>
    <n v="3337.55"/>
    <n v="3537.8"/>
    <n v="4"/>
    <n v="1.67"/>
    <n v="130434.1"/>
    <n v="135688.71"/>
    <n v="5254.609999999986"/>
    <s v="R:\Wydziały\WIAiS\Nauczyciele\za 2020 rok\Sprawozdania pierwotne\knmg.Czarne.xlsx"/>
  </r>
  <r>
    <n v="22"/>
    <n v="3"/>
    <n v="2"/>
    <n v="3"/>
    <x v="31"/>
    <n v="2020"/>
    <x v="1"/>
    <n v="1.1100000000000001"/>
    <n v="3704.68"/>
    <n v="3926.96"/>
    <n v="18.739999999999998"/>
    <n v="22.61"/>
    <n v="910559.89"/>
    <n v="992328.76"/>
    <n v="81768.87"/>
    <s v="R:\Wydziały\WIAiS\Nauczyciele\za 2020 rok\Sprawozdania pierwotne\knmg.Czarne.xlsx"/>
  </r>
  <r>
    <n v="22"/>
    <n v="3"/>
    <n v="2"/>
    <n v="3"/>
    <x v="31"/>
    <n v="2020"/>
    <x v="2"/>
    <n v="1.44"/>
    <n v="4806.07"/>
    <n v="5094.43"/>
    <n v="17.149999999999999"/>
    <n v="16.05"/>
    <n v="986455.21"/>
    <n v="1024569.78"/>
    <n v="38114.570000000065"/>
    <s v="R:\Wydziały\WIAiS\Nauczyciele\za 2020 rok\Sprawozdania pierwotne\knmg.Czarne.xlsx"/>
  </r>
  <r>
    <n v="22"/>
    <n v="3"/>
    <n v="2"/>
    <n v="3"/>
    <x v="31"/>
    <n v="2020"/>
    <x v="3"/>
    <n v="1.84"/>
    <n v="6141.09"/>
    <n v="6509.55"/>
    <n v="72.040000000000006"/>
    <n v="72.77"/>
    <n v="5434032.7999999998"/>
    <n v="5784337.3799999999"/>
    <n v="350304.58000000007"/>
    <s v="R:\Wydziały\WIAiS\Nauczyciele\za 2020 rok\Sprawozdania pierwotne\knmg.Czarne.xlsx"/>
  </r>
  <r>
    <n v="22"/>
    <n v="13"/>
    <n v="1"/>
    <n v="3"/>
    <x v="32"/>
    <n v="2020"/>
    <x v="0"/>
    <n v="1"/>
    <n v="3337.55"/>
    <n v="3537.8"/>
    <n v="1.75"/>
    <n v="1"/>
    <n v="60876.9"/>
    <n v="92508.26"/>
    <n v="31631.359999999993"/>
    <s v="R:\Wydziały\WIAiS\Nauczyciele\za 2020 rok\Sprawozdania pierwotne\knmg.Czarna Woda.xls"/>
  </r>
  <r>
    <n v="22"/>
    <n v="13"/>
    <n v="1"/>
    <n v="3"/>
    <x v="32"/>
    <n v="2020"/>
    <x v="1"/>
    <n v="1.1100000000000001"/>
    <n v="3704.68"/>
    <n v="3926.96"/>
    <n v="4.6500000000000004"/>
    <n v="6.22"/>
    <n v="235516.86"/>
    <n v="274458.96999999997"/>
    <n v="38942.109999999986"/>
    <s v="R:\Wydziały\WIAiS\Nauczyciele\za 2020 rok\Sprawozdania pierwotne\knmg.Czarna Woda.xls"/>
  </r>
  <r>
    <n v="22"/>
    <n v="13"/>
    <n v="1"/>
    <n v="3"/>
    <x v="32"/>
    <n v="2020"/>
    <x v="2"/>
    <n v="1.44"/>
    <n v="4806.07"/>
    <n v="5094.43"/>
    <n v="3.18"/>
    <n v="3.67"/>
    <n v="197052.65"/>
    <n v="198528.62"/>
    <n v="1475.9700000000012"/>
    <s v="R:\Wydziały\WIAiS\Nauczyciele\za 2020 rok\Sprawozdania pierwotne\knmg.Czarna Woda.xls"/>
  </r>
  <r>
    <n v="22"/>
    <n v="13"/>
    <n v="1"/>
    <n v="3"/>
    <x v="32"/>
    <n v="2020"/>
    <x v="3"/>
    <n v="1.84"/>
    <n v="6141.09"/>
    <n v="6509.55"/>
    <n v="24.3"/>
    <n v="24.22"/>
    <n v="1824473.1"/>
    <n v="1979558.87"/>
    <n v="155085.77000000002"/>
    <s v="R:\Wydziały\WIAiS\Nauczyciele\za 2020 rok\Sprawozdania pierwotne\knmg.Czarna Woda.xls"/>
  </r>
  <r>
    <n v="22"/>
    <n v="1"/>
    <n v="2"/>
    <n v="3"/>
    <x v="33"/>
    <n v="2020"/>
    <x v="0"/>
    <n v="1"/>
    <n v="3337.55"/>
    <n v="3537.8"/>
    <n v="5.38"/>
    <n v="2.02"/>
    <n v="172233.58"/>
    <n v="181250.92"/>
    <n v="9017.3400000000256"/>
    <s v="R:\Wydziały\WIAiS\Nauczyciele\za 2020 rok\Sprawozdania pierwotne\knmg.Bytów.xls"/>
  </r>
  <r>
    <n v="22"/>
    <n v="1"/>
    <n v="2"/>
    <n v="3"/>
    <x v="33"/>
    <n v="2020"/>
    <x v="1"/>
    <n v="1.1100000000000001"/>
    <n v="3704.68"/>
    <n v="3926.96"/>
    <n v="31.94"/>
    <n v="36.53"/>
    <n v="1520427.23"/>
    <n v="1668499.84"/>
    <n v="148072.6100000001"/>
    <s v="R:\Wydziały\WIAiS\Nauczyciele\za 2020 rok\Sprawozdania pierwotne\knmg.Bytów.xls"/>
  </r>
  <r>
    <n v="22"/>
    <n v="1"/>
    <n v="2"/>
    <n v="3"/>
    <x v="33"/>
    <n v="2020"/>
    <x v="2"/>
    <n v="1.44"/>
    <n v="4806.07"/>
    <n v="5094.43"/>
    <n v="35.29"/>
    <n v="36.53"/>
    <n v="2101247.79"/>
    <n v="2135149.2799999998"/>
    <n v="33901.489999999758"/>
    <s v="R:\Wydziały\WIAiS\Nauczyciele\za 2020 rok\Sprawozdania pierwotne\knmg.Bytów.xls"/>
  </r>
  <r>
    <n v="22"/>
    <n v="1"/>
    <n v="2"/>
    <n v="3"/>
    <x v="33"/>
    <n v="2020"/>
    <x v="3"/>
    <n v="1.84"/>
    <n v="6141.09"/>
    <n v="6509.55"/>
    <n v="187.95"/>
    <n v="186.62"/>
    <n v="14092991.810000001"/>
    <n v="14217492.050000001"/>
    <n v="124500.24000000022"/>
    <s v="R:\Wydziały\WIAiS\Nauczyciele\za 2020 rok\Sprawozdania pierwotne\knmg.Bytów.xls"/>
  </r>
  <r>
    <n v="22"/>
    <n v="2"/>
    <n v="2"/>
    <n v="3"/>
    <x v="34"/>
    <n v="2020"/>
    <x v="0"/>
    <n v="1"/>
    <n v="3337.55"/>
    <n v="3537.8"/>
    <n v="9.24"/>
    <n v="9.69"/>
    <n v="383836.82"/>
    <n v="444879.23"/>
    <n v="61042.409999999974"/>
    <s v="R:\Wydziały\WIAiS\Nauczyciele\za 2020 rok\Sprawozdania pierwotne\knmg.Brusy.xls"/>
  </r>
  <r>
    <n v="22"/>
    <n v="2"/>
    <n v="2"/>
    <n v="3"/>
    <x v="34"/>
    <n v="2020"/>
    <x v="1"/>
    <n v="1.1100000000000001"/>
    <n v="3704.68"/>
    <n v="3926.96"/>
    <n v="35.58"/>
    <n v="37.96"/>
    <n v="1650769.72"/>
    <n v="1814238.29"/>
    <n v="163468.57000000007"/>
    <s v="R:\Wydziały\WIAiS\Nauczyciele\za 2020 rok\Sprawozdania pierwotne\knmg.Brusy.xls"/>
  </r>
  <r>
    <n v="22"/>
    <n v="2"/>
    <n v="2"/>
    <n v="3"/>
    <x v="34"/>
    <n v="2020"/>
    <x v="2"/>
    <n v="1.44"/>
    <n v="4806.07"/>
    <n v="5094.43"/>
    <n v="31.84"/>
    <n v="32.19"/>
    <n v="1880160.96"/>
    <n v="1899811.8"/>
    <n v="19650.840000000084"/>
    <s v="R:\Wydziały\WIAiS\Nauczyciele\za 2020 rok\Sprawozdania pierwotne\knmg.Brusy.xls"/>
  </r>
  <r>
    <n v="22"/>
    <n v="2"/>
    <n v="2"/>
    <n v="3"/>
    <x v="34"/>
    <n v="2020"/>
    <x v="3"/>
    <n v="1.84"/>
    <n v="6141.09"/>
    <n v="6509.55"/>
    <n v="140.54"/>
    <n v="139.91"/>
    <n v="10547554.869999999"/>
    <n v="10568210.529999999"/>
    <n v="20655.660000000149"/>
    <s v="R:\Wydziały\WIAiS\Nauczyciele\za 2020 rok\Sprawozdania pierwotne\knmg.Brusy.xls"/>
  </r>
  <r>
    <n v="22"/>
    <n v="9"/>
    <n v="7"/>
    <n v="3"/>
    <x v="35"/>
    <n v="2020"/>
    <x v="0"/>
    <n v="1"/>
    <n v="3337.55"/>
    <n v="3537.8"/>
    <n v="3.48"/>
    <n v="0"/>
    <n v="92917.39"/>
    <n v="111732.29"/>
    <n v="18814.899999999994"/>
    <s v="R:\Wydziały\WIAiS\Nauczyciele\za 2020 rok\Sprawozdania pierwotne\knmg. Nowy Staw.xlsx"/>
  </r>
  <r>
    <n v="22"/>
    <n v="9"/>
    <n v="7"/>
    <n v="3"/>
    <x v="35"/>
    <n v="2020"/>
    <x v="1"/>
    <n v="1.1100000000000001"/>
    <n v="3704.68"/>
    <n v="3926.96"/>
    <n v="4.1900000000000004"/>
    <n v="4.9000000000000004"/>
    <n v="201149.29"/>
    <n v="207229.19"/>
    <n v="6079.8999999999942"/>
    <s v="R:\Wydziały\WIAiS\Nauczyciele\za 2020 rok\Sprawozdania pierwotne\knmg. Nowy Staw.xlsx"/>
  </r>
  <r>
    <n v="22"/>
    <n v="9"/>
    <n v="7"/>
    <n v="3"/>
    <x v="35"/>
    <n v="2020"/>
    <x v="2"/>
    <n v="1.44"/>
    <n v="4806.07"/>
    <n v="5094.43"/>
    <n v="7.97"/>
    <n v="5.99"/>
    <n v="428497.57"/>
    <n v="440994.19"/>
    <n v="12496.619999999995"/>
    <s v="R:\Wydziały\WIAiS\Nauczyciele\za 2020 rok\Sprawozdania pierwotne\knmg. Nowy Staw.xlsx"/>
  </r>
  <r>
    <n v="22"/>
    <n v="9"/>
    <n v="7"/>
    <n v="3"/>
    <x v="35"/>
    <n v="2020"/>
    <x v="3"/>
    <n v="1.84"/>
    <n v="6141.09"/>
    <n v="6509.55"/>
    <n v="48.36"/>
    <n v="46.67"/>
    <n v="3591067.69"/>
    <n v="3760355.04"/>
    <n v="169287.35000000009"/>
    <s v="R:\Wydziały\WIAiS\Nauczyciele\za 2020 rok\Sprawozdania pierwotne\knmg. Nowy Staw.xlsx"/>
  </r>
  <r>
    <n v="22"/>
    <n v="8"/>
    <n v="2"/>
    <n v="1"/>
    <x v="36"/>
    <n v="2020"/>
    <x v="0"/>
    <n v="1"/>
    <n v="3337.55"/>
    <n v="3537.8"/>
    <n v="0.75"/>
    <n v="1"/>
    <n v="34176.5"/>
    <n v="36220.370000000003"/>
    <n v="2043.8700000000026"/>
    <s v="R:\Wydziały\WIAiS\Nauczyciele\za 2020 rok\Sprawozdania pierwotne\knm.Łeba.xls"/>
  </r>
  <r>
    <n v="22"/>
    <n v="8"/>
    <n v="2"/>
    <n v="1"/>
    <x v="36"/>
    <n v="2020"/>
    <x v="1"/>
    <n v="1.1100000000000001"/>
    <n v="3704.68"/>
    <n v="3926.96"/>
    <n v="4.72"/>
    <n v="4.04"/>
    <n v="203348.39"/>
    <n v="222599.3"/>
    <n v="19250.909999999974"/>
    <s v="R:\Wydziały\WIAiS\Nauczyciele\za 2020 rok\Sprawozdania pierwotne\knm.Łeba.xls"/>
  </r>
  <r>
    <n v="22"/>
    <n v="8"/>
    <n v="2"/>
    <n v="1"/>
    <x v="36"/>
    <n v="2020"/>
    <x v="2"/>
    <n v="1.44"/>
    <n v="4806.07"/>
    <n v="5094.43"/>
    <n v="8.3000000000000007"/>
    <n v="8.86"/>
    <n v="499669.65"/>
    <n v="492836.15"/>
    <n v="-6833.5"/>
    <s v="R:\Wydziały\WIAiS\Nauczyciele\za 2020 rok\Sprawozdania pierwotne\knm.Łeba.xls"/>
  </r>
  <r>
    <n v="22"/>
    <n v="8"/>
    <n v="2"/>
    <n v="1"/>
    <x v="36"/>
    <n v="2020"/>
    <x v="3"/>
    <n v="1.84"/>
    <n v="6141.09"/>
    <n v="6509.55"/>
    <n v="29.16"/>
    <n v="27.39"/>
    <n v="2145779.77"/>
    <n v="2137685.5699999998"/>
    <n v="-8094.2000000001863"/>
    <s v="R:\Wydziały\WIAiS\Nauczyciele\za 2020 rok\Sprawozdania pierwotne\knm.Łeba.xls"/>
  </r>
  <r>
    <n v="22"/>
    <n v="11"/>
    <n v="4"/>
    <n v="3"/>
    <x v="37"/>
    <n v="2020"/>
    <x v="0"/>
    <n v="1"/>
    <n v="3337.55"/>
    <n v="3537.8"/>
    <n v="14.68"/>
    <n v="9.8699999999999992"/>
    <n v="531634.22"/>
    <n v="554200.34"/>
    <n v="22566.119999999995"/>
    <s v="R:\Wydziały\WIAiS\Nauczyciele\za 2020 rok\Sprawozdania pierwotne\knm.Władysławowo.xls"/>
  </r>
  <r>
    <n v="22"/>
    <n v="11"/>
    <n v="4"/>
    <n v="3"/>
    <x v="37"/>
    <n v="2020"/>
    <x v="1"/>
    <n v="1.1100000000000001"/>
    <n v="3704.68"/>
    <n v="3926.96"/>
    <n v="38.450000000000003"/>
    <n v="42.66"/>
    <n v="1809656.02"/>
    <n v="1862864.49"/>
    <n v="53208.469999999972"/>
    <s v="R:\Wydziały\WIAiS\Nauczyciele\za 2020 rok\Sprawozdania pierwotne\knm.Władysławowo.xls"/>
  </r>
  <r>
    <n v="22"/>
    <n v="11"/>
    <n v="4"/>
    <n v="3"/>
    <x v="37"/>
    <n v="2020"/>
    <x v="2"/>
    <n v="1.44"/>
    <n v="4806.07"/>
    <n v="5094.43"/>
    <n v="47.95"/>
    <n v="45.61"/>
    <n v="2773036.26"/>
    <n v="2977896.38"/>
    <n v="204860.12000000011"/>
    <s v="R:\Wydziały\WIAiS\Nauczyciele\za 2020 rok\Sprawozdania pierwotne\knm.Władysławowo.xls"/>
  </r>
  <r>
    <n v="22"/>
    <n v="11"/>
    <n v="4"/>
    <n v="3"/>
    <x v="37"/>
    <n v="2020"/>
    <x v="3"/>
    <n v="1.84"/>
    <n v="6141.09"/>
    <n v="6509.55"/>
    <n v="110.95"/>
    <n v="107.3"/>
    <n v="8244730.3399999999"/>
    <n v="8629172.3699999992"/>
    <n v="384442.02999999933"/>
    <s v="R:\Wydziały\WIAiS\Nauczyciele\za 2020 rok\Sprawozdania pierwotne\knm.Władysławowo.xls"/>
  </r>
  <r>
    <n v="22"/>
    <n v="15"/>
    <n v="3"/>
    <n v="1"/>
    <x v="38"/>
    <n v="2020"/>
    <x v="0"/>
    <n v="1"/>
    <n v="3337.55"/>
    <n v="3537.8"/>
    <n v="24.28"/>
    <n v="17.190000000000001"/>
    <n v="891544.84"/>
    <n v="920502.14"/>
    <n v="28957.300000000047"/>
    <s v="R:\Wydziały\WIAiS\Nauczyciele\za 2020 rok\Sprawozdania pierwotne\knm.Wejherowo.xls"/>
  </r>
  <r>
    <n v="22"/>
    <n v="15"/>
    <n v="3"/>
    <n v="1"/>
    <x v="38"/>
    <n v="2020"/>
    <x v="1"/>
    <n v="1.1100000000000001"/>
    <n v="3704.68"/>
    <n v="3926.96"/>
    <n v="67.45"/>
    <n v="80.94"/>
    <n v="3270437.9"/>
    <n v="3618031.08"/>
    <n v="347593.18000000017"/>
    <s v="R:\Wydziały\WIAiS\Nauczyciele\za 2020 rok\Sprawozdania pierwotne\knm.Wejherowo.xls"/>
  </r>
  <r>
    <n v="22"/>
    <n v="15"/>
    <n v="3"/>
    <n v="1"/>
    <x v="38"/>
    <n v="2020"/>
    <x v="2"/>
    <n v="1.44"/>
    <n v="4806.07"/>
    <n v="5094.43"/>
    <n v="92.94"/>
    <n v="92.66"/>
    <n v="5461608.7000000002"/>
    <n v="5606794.2599999998"/>
    <n v="145185.55999999959"/>
    <s v="R:\Wydziały\WIAiS\Nauczyciele\za 2020 rok\Sprawozdania pierwotne\knm.Wejherowo.xls"/>
  </r>
  <r>
    <n v="22"/>
    <n v="15"/>
    <n v="3"/>
    <n v="1"/>
    <x v="38"/>
    <n v="2020"/>
    <x v="3"/>
    <n v="1.84"/>
    <n v="6141.09"/>
    <n v="6509.55"/>
    <n v="234.84"/>
    <n v="224.98"/>
    <n v="17395462.84"/>
    <n v="18644169.940000001"/>
    <n v="1248707.1000000015"/>
    <s v="R:\Wydziały\WIAiS\Nauczyciele\za 2020 rok\Sprawozdania pierwotne\knm.Wejherowo.xls"/>
  </r>
  <r>
    <n v="22"/>
    <n v="12"/>
    <n v="1"/>
    <n v="1"/>
    <x v="39"/>
    <n v="2020"/>
    <x v="0"/>
    <n v="1"/>
    <n v="3337.55"/>
    <n v="3537.8"/>
    <n v="3.72"/>
    <n v="0.62"/>
    <n v="108099.23"/>
    <n v="122638.03"/>
    <n v="14538.800000000003"/>
    <s v="R:\Wydziały\WIAiS\Nauczyciele\za 2020 rok\Sprawozdania pierwotne\knm.Ustka.xls"/>
  </r>
  <r>
    <n v="22"/>
    <n v="12"/>
    <n v="1"/>
    <n v="1"/>
    <x v="39"/>
    <n v="2020"/>
    <x v="1"/>
    <n v="1.1100000000000001"/>
    <n v="3704.68"/>
    <n v="3926.96"/>
    <n v="22.09"/>
    <n v="21.45"/>
    <n v="991624.22"/>
    <n v="1122253.75"/>
    <n v="130629.53000000003"/>
    <s v="R:\Wydziały\WIAiS\Nauczyciele\za 2020 rok\Sprawozdania pierwotne\knm.Ustka.xls"/>
  </r>
  <r>
    <n v="22"/>
    <n v="12"/>
    <n v="1"/>
    <n v="1"/>
    <x v="39"/>
    <n v="2020"/>
    <x v="2"/>
    <n v="1.44"/>
    <n v="4806.07"/>
    <n v="5094.43"/>
    <n v="29.6"/>
    <n v="28.94"/>
    <n v="1727808.59"/>
    <n v="1822055"/>
    <n v="94246.409999999916"/>
    <s v="R:\Wydziały\WIAiS\Nauczyciele\za 2020 rok\Sprawozdania pierwotne\knm.Ustka.xls"/>
  </r>
  <r>
    <n v="22"/>
    <n v="12"/>
    <n v="1"/>
    <n v="1"/>
    <x v="39"/>
    <n v="2020"/>
    <x v="3"/>
    <n v="1.84"/>
    <n v="6141.09"/>
    <n v="6509.55"/>
    <n v="121.15"/>
    <n v="115.51"/>
    <n v="8959616.9100000001"/>
    <n v="9406671.6899999995"/>
    <n v="447054.77999999933"/>
    <s v="R:\Wydziały\WIAiS\Nauczyciele\za 2020 rok\Sprawozdania pierwotne\knm.Ustka.xls"/>
  </r>
  <r>
    <n v="22"/>
    <n v="14"/>
    <n v="1"/>
    <n v="1"/>
    <x v="40"/>
    <n v="2020"/>
    <x v="0"/>
    <n v="1"/>
    <n v="3337.55"/>
    <n v="3537.8"/>
    <n v="15.91"/>
    <n v="24.04"/>
    <n v="764998.21"/>
    <n v="830568.2"/>
    <n v="65569.989999999991"/>
    <s v="R:\Wydziały\WIAiS\Nauczyciele\za 2020 rok\Sprawozdania pierwotne\knm.Tczew.xls"/>
  </r>
  <r>
    <n v="22"/>
    <n v="14"/>
    <n v="1"/>
    <n v="1"/>
    <x v="40"/>
    <n v="2020"/>
    <x v="1"/>
    <n v="1.1100000000000001"/>
    <n v="3704.68"/>
    <n v="3926.96"/>
    <n v="83.49"/>
    <n v="86.66"/>
    <n v="3835671.28"/>
    <n v="4296820.95"/>
    <n v="461149.67000000039"/>
    <s v="R:\Wydziały\WIAiS\Nauczyciele\za 2020 rok\Sprawozdania pierwotne\knm.Tczew.xls"/>
  </r>
  <r>
    <n v="22"/>
    <n v="14"/>
    <n v="1"/>
    <n v="1"/>
    <x v="40"/>
    <n v="2020"/>
    <x v="2"/>
    <n v="1.44"/>
    <n v="4806.07"/>
    <n v="5094.43"/>
    <n v="88.05"/>
    <n v="81.05"/>
    <n v="5037009.91"/>
    <n v="5332187.43"/>
    <n v="295177.51999999955"/>
    <s v="R:\Wydziały\WIAiS\Nauczyciele\za 2020 rok\Sprawozdania pierwotne\knm.Tczew.xls"/>
  </r>
  <r>
    <n v="22"/>
    <n v="14"/>
    <n v="1"/>
    <n v="1"/>
    <x v="40"/>
    <n v="2020"/>
    <x v="3"/>
    <n v="1.84"/>
    <n v="6141.09"/>
    <n v="6509.55"/>
    <n v="357.82"/>
    <n v="351.65"/>
    <n v="26735571.620000001"/>
    <n v="28831614.59"/>
    <n v="2096042.9699999988"/>
    <s v="R:\Wydziały\WIAiS\Nauczyciele\za 2020 rok\Sprawozdania pierwotne\knm.Tczew.xls"/>
  </r>
  <r>
    <n v="22"/>
    <n v="63"/>
    <n v="0"/>
    <n v="0"/>
    <x v="41"/>
    <n v="2020"/>
    <x v="0"/>
    <n v="1"/>
    <n v="3337.55"/>
    <n v="3537.8"/>
    <n v="37.94"/>
    <n v="23.74"/>
    <n v="1348962.66"/>
    <n v="1448313.6"/>
    <n v="99350.940000000177"/>
    <s v="R:\Wydziały\WIAiS\Nauczyciele\za 2020 rok\Sprawozdania pierwotne\knm.Słupsk.xlsx"/>
  </r>
  <r>
    <n v="22"/>
    <n v="63"/>
    <n v="0"/>
    <n v="0"/>
    <x v="41"/>
    <n v="2020"/>
    <x v="1"/>
    <n v="1.1100000000000001"/>
    <n v="3704.68"/>
    <n v="3926.96"/>
    <n v="142.69"/>
    <n v="146.93"/>
    <n v="6536919.2400000002"/>
    <n v="7181785.7000000002"/>
    <n v="644866.46"/>
    <s v="R:\Wydziały\WIAiS\Nauczyciele\za 2020 rok\Sprawozdania pierwotne\knm.Słupsk.xlsx"/>
  </r>
  <r>
    <n v="22"/>
    <n v="63"/>
    <n v="0"/>
    <n v="0"/>
    <x v="41"/>
    <n v="2020"/>
    <x v="2"/>
    <n v="1.44"/>
    <n v="4806.07"/>
    <n v="5094.43"/>
    <n v="175.34"/>
    <n v="176.12"/>
    <n v="10330494.560000001"/>
    <n v="10735082.4"/>
    <n v="404587.83999999985"/>
    <s v="R:\Wydziały\WIAiS\Nauczyciele\za 2020 rok\Sprawozdania pierwotne\knm.Słupsk.xlsx"/>
  </r>
  <r>
    <n v="22"/>
    <n v="63"/>
    <n v="0"/>
    <n v="0"/>
    <x v="41"/>
    <n v="2020"/>
    <x v="3"/>
    <n v="1.84"/>
    <n v="6141.09"/>
    <n v="6509.55"/>
    <n v="1053.1300000000001"/>
    <n v="1038.78"/>
    <n v="78786890.290000007"/>
    <n v="82852274.969999999"/>
    <n v="4065384.6799999923"/>
    <s v="R:\Wydziały\WIAiS\Nauczyciele\za 2020 rok\Sprawozdania pierwotne\knm.Słupsk.xlsx"/>
  </r>
  <r>
    <n v="22"/>
    <n v="13"/>
    <n v="3"/>
    <n v="1"/>
    <x v="42"/>
    <n v="2020"/>
    <x v="0"/>
    <n v="1"/>
    <n v="3337.55"/>
    <n v="3537.8"/>
    <n v="14.79"/>
    <n v="2.41"/>
    <n v="429003.31"/>
    <n v="455639.14"/>
    <n v="26635.830000000016"/>
    <s v="R:\Wydziały\WIAiS\Nauczyciele\za 2020 rok\Sprawozdania pierwotne\knm.Starogard Gdański.xls"/>
  </r>
  <r>
    <n v="22"/>
    <n v="13"/>
    <n v="3"/>
    <n v="1"/>
    <x v="42"/>
    <n v="2020"/>
    <x v="1"/>
    <n v="1.1100000000000001"/>
    <n v="3704.68"/>
    <n v="3926.96"/>
    <n v="80.52"/>
    <n v="73.819999999999993"/>
    <n v="3545959.42"/>
    <n v="3992794.74"/>
    <n v="446835.3200000003"/>
    <s v="R:\Wydziały\WIAiS\Nauczyciele\za 2020 rok\Sprawozdania pierwotne\knm.Starogard Gdański.xls"/>
  </r>
  <r>
    <n v="22"/>
    <n v="13"/>
    <n v="3"/>
    <n v="1"/>
    <x v="42"/>
    <n v="2020"/>
    <x v="2"/>
    <n v="1.44"/>
    <n v="4806.07"/>
    <n v="5094.43"/>
    <n v="63.47"/>
    <n v="68.7"/>
    <n v="3840279.47"/>
    <n v="4053209.09"/>
    <n v="212929.61999999965"/>
    <s v="R:\Wydziały\WIAiS\Nauczyciele\za 2020 rok\Sprawozdania pierwotne\knm.Starogard Gdański.xls"/>
  </r>
  <r>
    <n v="22"/>
    <n v="13"/>
    <n v="3"/>
    <n v="1"/>
    <x v="42"/>
    <n v="2020"/>
    <x v="3"/>
    <n v="1.84"/>
    <n v="6141.09"/>
    <n v="6509.55"/>
    <n v="363.19"/>
    <n v="362.4"/>
    <n v="27279303.5"/>
    <n v="28497418.379999999"/>
    <n v="1218114.879999999"/>
    <s v="R:\Wydziały\WIAiS\Nauczyciele\za 2020 rok\Sprawozdania pierwotne\knm.Starogard Gdański.xls"/>
  </r>
  <r>
    <n v="22"/>
    <n v="64"/>
    <n v="0"/>
    <n v="0"/>
    <x v="43"/>
    <n v="2020"/>
    <x v="0"/>
    <n v="1"/>
    <n v="3337.55"/>
    <n v="3537.8"/>
    <n v="27.66"/>
    <n v="18.579999999999998"/>
    <n v="1001462.36"/>
    <n v="1045117.2"/>
    <n v="43654.839999999967"/>
    <s v="R:\Wydziały\WIAiS\Nauczyciele\za 2020 rok\Sprawozdania pierwotne\knm.Sopot.xlsx"/>
  </r>
  <r>
    <n v="22"/>
    <n v="64"/>
    <n v="0"/>
    <n v="0"/>
    <x v="43"/>
    <n v="2020"/>
    <x v="1"/>
    <n v="1.1100000000000001"/>
    <n v="3704.68"/>
    <n v="3926.96"/>
    <n v="68.52"/>
    <n v="92.2"/>
    <n v="3479020.24"/>
    <n v="3831194.09"/>
    <n v="352173.84999999963"/>
    <s v="R:\Wydziały\WIAiS\Nauczyciele\za 2020 rok\Sprawozdania pierwotne\knm.Sopot.xlsx"/>
  </r>
  <r>
    <n v="22"/>
    <n v="64"/>
    <n v="0"/>
    <n v="0"/>
    <x v="43"/>
    <n v="2020"/>
    <x v="2"/>
    <n v="1.44"/>
    <n v="4806.07"/>
    <n v="5094.43"/>
    <n v="102.78"/>
    <n v="86.24"/>
    <n v="5709117.5700000003"/>
    <n v="6129841.1100000003"/>
    <n v="420723.54000000004"/>
    <s v="R:\Wydziały\WIAiS\Nauczyciele\za 2020 rok\Sprawozdania pierwotne\knm.Sopot.xlsx"/>
  </r>
  <r>
    <n v="22"/>
    <n v="64"/>
    <n v="0"/>
    <n v="0"/>
    <x v="43"/>
    <n v="2020"/>
    <x v="3"/>
    <n v="1.84"/>
    <n v="6141.09"/>
    <n v="6509.55"/>
    <n v="311.23"/>
    <n v="308.41000000000003"/>
    <n v="23320772.789999999"/>
    <n v="24436027.899999999"/>
    <n v="1115255.1099999994"/>
    <s v="R:\Wydziały\WIAiS\Nauczyciele\za 2020 rok\Sprawozdania pierwotne\knm.Sopot.xlsx"/>
  </r>
  <r>
    <n v="22"/>
    <n v="13"/>
    <n v="2"/>
    <n v="1"/>
    <x v="44"/>
    <n v="2020"/>
    <x v="0"/>
    <n v="1"/>
    <n v="3337.55"/>
    <n v="3537.8"/>
    <n v="0"/>
    <n v="2"/>
    <n v="28302.400000000001"/>
    <n v="30413.63"/>
    <n v="2111.2299999999996"/>
    <s v="R:\Wydziały\WIAiS\Nauczyciele\za 2020 rok\Sprawozdania pierwotne\knm.Skórcz.xls"/>
  </r>
  <r>
    <n v="22"/>
    <n v="13"/>
    <n v="2"/>
    <n v="1"/>
    <x v="44"/>
    <n v="2020"/>
    <x v="1"/>
    <n v="1.1100000000000001"/>
    <n v="3704.68"/>
    <n v="3926.96"/>
    <n v="4.03"/>
    <n v="3.44"/>
    <n v="173473.85"/>
    <n v="184903.11"/>
    <n v="11429.25999999998"/>
    <s v="R:\Wydziały\WIAiS\Nauczyciele\za 2020 rok\Sprawozdania pierwotne\knm.Skórcz.xls"/>
  </r>
  <r>
    <n v="22"/>
    <n v="13"/>
    <n v="2"/>
    <n v="1"/>
    <x v="44"/>
    <n v="2020"/>
    <x v="2"/>
    <n v="1.44"/>
    <n v="4806.07"/>
    <n v="5094.43"/>
    <n v="4.9800000000000004"/>
    <n v="4.72"/>
    <n v="287656.67"/>
    <n v="295615.75"/>
    <n v="7959.0800000000163"/>
    <s v="R:\Wydziały\WIAiS\Nauczyciele\za 2020 rok\Sprawozdania pierwotne\knm.Skórcz.xls"/>
  </r>
  <r>
    <n v="22"/>
    <n v="13"/>
    <n v="2"/>
    <n v="1"/>
    <x v="44"/>
    <n v="2020"/>
    <x v="3"/>
    <n v="1.84"/>
    <n v="6141.09"/>
    <n v="6509.55"/>
    <n v="30.77"/>
    <n v="30.26"/>
    <n v="2299606.65"/>
    <n v="2373564.87"/>
    <n v="73958.220000000205"/>
    <s v="R:\Wydziały\WIAiS\Nauczyciele\za 2020 rok\Sprawozdania pierwotne\knm.Skórcz.xls"/>
  </r>
  <r>
    <n v="22"/>
    <n v="15"/>
    <n v="2"/>
    <n v="1"/>
    <x v="45"/>
    <n v="2020"/>
    <x v="0"/>
    <n v="1"/>
    <n v="3337.55"/>
    <n v="3537.8"/>
    <n v="44.98"/>
    <n v="38.82"/>
    <n v="1750333.58"/>
    <n v="1860804.17"/>
    <n v="110470.58999999985"/>
    <s v="R:\Wydziały\WIAiS\Nauczyciele\za 2020 rok\Sprawozdania pierwotne\knm.Rumia.xls"/>
  </r>
  <r>
    <n v="22"/>
    <n v="15"/>
    <n v="2"/>
    <n v="1"/>
    <x v="45"/>
    <n v="2020"/>
    <x v="1"/>
    <n v="1.1100000000000001"/>
    <n v="3704.68"/>
    <n v="3926.96"/>
    <n v="81.7"/>
    <n v="108.98"/>
    <n v="4133219.25"/>
    <n v="4605218.79"/>
    <n v="471999.54000000004"/>
    <s v="R:\Wydziały\WIAiS\Nauczyciele\za 2020 rok\Sprawozdania pierwotne\knm.Rumia.xls"/>
  </r>
  <r>
    <n v="22"/>
    <n v="15"/>
    <n v="2"/>
    <n v="1"/>
    <x v="45"/>
    <n v="2020"/>
    <x v="2"/>
    <n v="1.44"/>
    <n v="4806.07"/>
    <n v="5094.43"/>
    <n v="85.12"/>
    <n v="78.03"/>
    <n v="4862814.92"/>
    <n v="5115160.24"/>
    <n v="252345.3200000003"/>
    <s v="R:\Wydziały\WIAiS\Nauczyciele\za 2020 rok\Sprawozdania pierwotne\knm.Rumia.xls"/>
  </r>
  <r>
    <n v="22"/>
    <n v="15"/>
    <n v="2"/>
    <n v="1"/>
    <x v="45"/>
    <n v="2020"/>
    <x v="3"/>
    <n v="1.84"/>
    <n v="6141.09"/>
    <n v="6509.55"/>
    <n v="307.87"/>
    <n v="298.75"/>
    <n v="22904171.280000001"/>
    <n v="24487203.219999999"/>
    <n v="1583031.9399999976"/>
    <s v="R:\Wydziały\WIAiS\Nauczyciele\za 2020 rok\Sprawozdania pierwotne\knm.Rumia.xls"/>
  </r>
  <r>
    <n v="22"/>
    <n v="15"/>
    <n v="1"/>
    <n v="1"/>
    <x v="46"/>
    <n v="2020"/>
    <x v="0"/>
    <n v="1"/>
    <n v="3337.55"/>
    <n v="3537.8"/>
    <n v="25.55"/>
    <n v="20.41"/>
    <n v="971021.21"/>
    <n v="1064761.97"/>
    <n v="93740.760000000009"/>
    <s v="R:\Wydziały\WIAiS\Nauczyciele\za 2020 rok\Sprawozdania pierwotne\knm.Reda.xls"/>
  </r>
  <r>
    <n v="22"/>
    <n v="15"/>
    <n v="1"/>
    <n v="1"/>
    <x v="46"/>
    <n v="2020"/>
    <x v="1"/>
    <n v="1.1100000000000001"/>
    <n v="3704.68"/>
    <n v="3926.96"/>
    <n v="72.62"/>
    <n v="84.26"/>
    <n v="3475813.49"/>
    <n v="3911079.81"/>
    <n v="435266.31999999983"/>
    <s v="R:\Wydziały\WIAiS\Nauczyciele\za 2020 rok\Sprawozdania pierwotne\knm.Reda.xls"/>
  </r>
  <r>
    <n v="22"/>
    <n v="15"/>
    <n v="1"/>
    <n v="1"/>
    <x v="46"/>
    <n v="2020"/>
    <x v="2"/>
    <n v="1.44"/>
    <n v="4806.07"/>
    <n v="5094.43"/>
    <n v="85.55"/>
    <n v="85.26"/>
    <n v="5026678.72"/>
    <n v="5344954.3099999996"/>
    <n v="318275.58999999985"/>
    <s v="R:\Wydziały\WIAiS\Nauczyciele\za 2020 rok\Sprawozdania pierwotne\knm.Reda.xls"/>
  </r>
  <r>
    <n v="22"/>
    <n v="15"/>
    <n v="1"/>
    <n v="1"/>
    <x v="46"/>
    <n v="2020"/>
    <x v="3"/>
    <n v="1.84"/>
    <n v="6141.09"/>
    <n v="6509.55"/>
    <n v="127.96"/>
    <n v="135.24"/>
    <n v="9807917.1799999997"/>
    <n v="10692788.470000001"/>
    <n v="884871.29000000097"/>
    <s v="R:\Wydziały\WIAiS\Nauczyciele\za 2020 rok\Sprawozdania pierwotne\knm.Reda.xls"/>
  </r>
  <r>
    <n v="22"/>
    <n v="11"/>
    <n v="3"/>
    <n v="1"/>
    <x v="47"/>
    <n v="2020"/>
    <x v="0"/>
    <n v="1"/>
    <n v="3337.55"/>
    <n v="3537.8"/>
    <n v="3.02"/>
    <n v="3"/>
    <n v="123088.81"/>
    <n v="142534.1"/>
    <n v="19445.290000000008"/>
    <s v="R:\Wydziały\WIAiS\Nauczyciele\za 2020 rok\Sprawozdania pierwotne\knm.Puck.xls"/>
  </r>
  <r>
    <n v="22"/>
    <n v="11"/>
    <n v="3"/>
    <n v="1"/>
    <x v="47"/>
    <n v="2020"/>
    <x v="1"/>
    <n v="1.1100000000000001"/>
    <n v="3704.68"/>
    <n v="3926.96"/>
    <n v="14.27"/>
    <n v="15.76"/>
    <n v="670481.82999999996"/>
    <n v="754595.08"/>
    <n v="84113.25"/>
    <s v="R:\Wydziały\WIAiS\Nauczyciele\za 2020 rok\Sprawozdania pierwotne\knm.Puck.xls"/>
  </r>
  <r>
    <n v="22"/>
    <n v="11"/>
    <n v="3"/>
    <n v="1"/>
    <x v="47"/>
    <n v="2020"/>
    <x v="2"/>
    <n v="1.44"/>
    <n v="4806.07"/>
    <n v="5094.43"/>
    <n v="40.74"/>
    <n v="37.99"/>
    <n v="2340543.92"/>
    <n v="2456890.2799999998"/>
    <n v="116346.35999999987"/>
    <s v="R:\Wydziały\WIAiS\Nauczyciele\za 2020 rok\Sprawozdania pierwotne\knm.Puck.xls"/>
  </r>
  <r>
    <n v="22"/>
    <n v="11"/>
    <n v="3"/>
    <n v="1"/>
    <x v="47"/>
    <n v="2020"/>
    <x v="3"/>
    <n v="1.84"/>
    <n v="6141.09"/>
    <n v="6509.55"/>
    <n v="52.5"/>
    <n v="50.76"/>
    <n v="3900956.83"/>
    <n v="4106494.47"/>
    <n v="205537.64000000013"/>
    <s v="R:\Wydziały\WIAiS\Nauczyciele\za 2020 rok\Sprawozdania pierwotne\knm.Puck.xls"/>
  </r>
  <r>
    <n v="22"/>
    <n v="4"/>
    <n v="1"/>
    <n v="1"/>
    <x v="48"/>
    <n v="2020"/>
    <x v="0"/>
    <n v="1"/>
    <n v="3337.55"/>
    <n v="3537.8"/>
    <n v="21.31"/>
    <n v="13.8"/>
    <n v="764272.08"/>
    <n v="827479.21"/>
    <n v="63207.130000000005"/>
    <s v="R:\Wydziały\WIAiS\Nauczyciele\za 2020 rok\Sprawozdania pierwotne\knm.Pruszcz Gdański.xlsx"/>
  </r>
  <r>
    <n v="22"/>
    <n v="4"/>
    <n v="1"/>
    <n v="1"/>
    <x v="48"/>
    <n v="2020"/>
    <x v="1"/>
    <n v="1.1100000000000001"/>
    <n v="3704.68"/>
    <n v="3926.96"/>
    <n v="66.67"/>
    <n v="68.260000000000005"/>
    <n v="3048145.28"/>
    <n v="3346808"/>
    <n v="298662.7200000002"/>
    <s v="R:\Wydziały\WIAiS\Nauczyciele\za 2020 rok\Sprawozdania pierwotne\knm.Pruszcz Gdański.xlsx"/>
  </r>
  <r>
    <n v="22"/>
    <n v="4"/>
    <n v="1"/>
    <n v="1"/>
    <x v="48"/>
    <n v="2020"/>
    <x v="2"/>
    <n v="1.44"/>
    <n v="4806.07"/>
    <n v="5094.43"/>
    <n v="75.209999999999994"/>
    <n v="72.56"/>
    <n v="4370323.5599999996"/>
    <n v="4622972.71"/>
    <n v="252649.15000000037"/>
    <s v="R:\Wydziały\WIAiS\Nauczyciele\za 2020 rok\Sprawozdania pierwotne\knm.Pruszcz Gdański.xlsx"/>
  </r>
  <r>
    <n v="22"/>
    <n v="4"/>
    <n v="1"/>
    <n v="1"/>
    <x v="48"/>
    <n v="2020"/>
    <x v="3"/>
    <n v="1.84"/>
    <n v="6141.09"/>
    <n v="6509.55"/>
    <n v="219.48"/>
    <n v="211.53"/>
    <n v="16290631.91"/>
    <n v="16941454.109999999"/>
    <n v="650822.19999999925"/>
    <s v="R:\Wydziały\WIAiS\Nauczyciele\za 2020 rok\Sprawozdania pierwotne\knm.Pruszcz Gdański.xlsx"/>
  </r>
  <r>
    <n v="22"/>
    <n v="9"/>
    <n v="1"/>
    <n v="1"/>
    <x v="49"/>
    <n v="2020"/>
    <x v="0"/>
    <n v="1"/>
    <n v="3337.55"/>
    <n v="3537.8"/>
    <n v="14.73"/>
    <n v="5.97"/>
    <n v="477779.56"/>
    <n v="494180.38"/>
    <n v="16400.820000000007"/>
    <s v="R:\Wydziały\WIAiS\Nauczyciele\za 2020 rok\Sprawozdania pierwotne\knm.Malbork.xls"/>
  </r>
  <r>
    <n v="22"/>
    <n v="9"/>
    <n v="1"/>
    <n v="1"/>
    <x v="49"/>
    <n v="2020"/>
    <x v="1"/>
    <n v="1.1100000000000001"/>
    <n v="3704.68"/>
    <n v="3926.96"/>
    <n v="46.42"/>
    <n v="53.75"/>
    <n v="2220066.36"/>
    <n v="2312879.65"/>
    <n v="92813.290000000037"/>
    <s v="R:\Wydziały\WIAiS\Nauczyciele\za 2020 rok\Sprawozdania pierwotne\knm.Malbork.xls"/>
  </r>
  <r>
    <n v="22"/>
    <n v="9"/>
    <n v="1"/>
    <n v="1"/>
    <x v="49"/>
    <n v="2020"/>
    <x v="2"/>
    <n v="1.44"/>
    <n v="4806.07"/>
    <n v="5094.43"/>
    <n v="40.78"/>
    <n v="35.25"/>
    <n v="2286246.91"/>
    <n v="2363352.81"/>
    <n v="77105.899999999907"/>
    <s v="R:\Wydziały\WIAiS\Nauczyciele\za 2020 rok\Sprawozdania pierwotne\knm.Malbork.xls"/>
  </r>
  <r>
    <n v="22"/>
    <n v="9"/>
    <n v="1"/>
    <n v="1"/>
    <x v="49"/>
    <n v="2020"/>
    <x v="3"/>
    <n v="1.84"/>
    <n v="6141.09"/>
    <n v="6509.55"/>
    <n v="249.08"/>
    <n v="243.02"/>
    <n v="18564784.940000001"/>
    <n v="19212260.059999999"/>
    <n v="647475.11999999732"/>
    <s v="R:\Wydziały\WIAiS\Nauczyciele\za 2020 rok\Sprawozdania pierwotne\knm.Malbork.xls"/>
  </r>
  <r>
    <n v="22"/>
    <n v="8"/>
    <n v="1"/>
    <n v="1"/>
    <x v="50"/>
    <n v="2020"/>
    <x v="0"/>
    <n v="1"/>
    <n v="3337.55"/>
    <n v="3537.8"/>
    <n v="10.17"/>
    <n v="10.79"/>
    <n v="424234.52"/>
    <n v="451415.78"/>
    <n v="27181.260000000009"/>
    <s v="R:\Wydziały\WIAiS\Nauczyciele\za 2020 rok\Sprawozdania pierwotne\knm.Lębork.xls"/>
  </r>
  <r>
    <n v="22"/>
    <n v="8"/>
    <n v="1"/>
    <n v="1"/>
    <x v="50"/>
    <n v="2020"/>
    <x v="1"/>
    <n v="1.1100000000000001"/>
    <n v="3704.68"/>
    <n v="3926.96"/>
    <n v="30.91"/>
    <n v="42.36"/>
    <n v="1581477.37"/>
    <n v="1696729.5"/>
    <n v="115252.12999999989"/>
    <s v="R:\Wydziały\WIAiS\Nauczyciele\za 2020 rok\Sprawozdania pierwotne\knm.Lębork.xls"/>
  </r>
  <r>
    <n v="22"/>
    <n v="8"/>
    <n v="1"/>
    <n v="1"/>
    <x v="50"/>
    <n v="2020"/>
    <x v="2"/>
    <n v="1.44"/>
    <n v="4806.07"/>
    <n v="5094.43"/>
    <n v="39.32"/>
    <n v="35.549999999999997"/>
    <n v="2236225.33"/>
    <n v="2322800.58"/>
    <n v="86575.25"/>
    <s v="R:\Wydziały\WIAiS\Nauczyciele\za 2020 rok\Sprawozdania pierwotne\knm.Lębork.xls"/>
  </r>
  <r>
    <n v="22"/>
    <n v="8"/>
    <n v="1"/>
    <n v="1"/>
    <x v="50"/>
    <n v="2020"/>
    <x v="3"/>
    <n v="1.84"/>
    <n v="6141.09"/>
    <n v="6509.55"/>
    <n v="269.88"/>
    <n v="260.75"/>
    <n v="20048319.600000001"/>
    <n v="21413034.879999999"/>
    <n v="1364715.2799999975"/>
    <s v="R:\Wydziały\WIAiS\Nauczyciele\za 2020 rok\Sprawozdania pierwotne\knm.Lębork.xls"/>
  </r>
  <r>
    <n v="22"/>
    <n v="7"/>
    <n v="1"/>
    <n v="1"/>
    <x v="51"/>
    <n v="2020"/>
    <x v="0"/>
    <n v="1"/>
    <n v="3337.55"/>
    <n v="3537.8"/>
    <n v="10.039999999999999"/>
    <n v="7.32"/>
    <n v="371658.8"/>
    <n v="428025.46"/>
    <n v="56366.660000000033"/>
    <s v="R:\Wydziały\WIAiS\Nauczyciele\za 2020 rok\Sprawozdania pierwotne\knm.Kwidzyn.xls"/>
  </r>
  <r>
    <n v="22"/>
    <n v="7"/>
    <n v="1"/>
    <n v="1"/>
    <x v="51"/>
    <n v="2020"/>
    <x v="1"/>
    <n v="1.1100000000000001"/>
    <n v="3704.68"/>
    <n v="3926.96"/>
    <n v="30.95"/>
    <n v="40.130000000000003"/>
    <n v="1547634.39"/>
    <n v="1721311.21"/>
    <n v="173676.82000000007"/>
    <s v="R:\Wydziały\WIAiS\Nauczyciele\za 2020 rok\Sprawozdania pierwotne\knm.Kwidzyn.xls"/>
  </r>
  <r>
    <n v="22"/>
    <n v="7"/>
    <n v="1"/>
    <n v="1"/>
    <x v="51"/>
    <n v="2020"/>
    <x v="2"/>
    <n v="1.44"/>
    <n v="4806.07"/>
    <n v="5094.43"/>
    <n v="21.28"/>
    <n v="24.02"/>
    <n v="1307658.19"/>
    <n v="1291527.79"/>
    <n v="-16130.399999999907"/>
    <s v="R:\Wydziały\WIAiS\Nauczyciele\za 2020 rok\Sprawozdania pierwotne\knm.Kwidzyn.xls"/>
  </r>
  <r>
    <n v="22"/>
    <n v="7"/>
    <n v="1"/>
    <n v="1"/>
    <x v="51"/>
    <n v="2020"/>
    <x v="3"/>
    <n v="1.84"/>
    <n v="6141.09"/>
    <n v="6509.55"/>
    <n v="237.69"/>
    <n v="231.95"/>
    <n v="17716965.949999999"/>
    <n v="18735700.489999998"/>
    <n v="1018734.5399999991"/>
    <s v="R:\Wydziały\WIAiS\Nauczyciele\za 2020 rok\Sprawozdania pierwotne\knm.Kwidzyn.xls"/>
  </r>
  <r>
    <n v="22"/>
    <n v="10"/>
    <n v="1"/>
    <n v="1"/>
    <x v="52"/>
    <n v="2020"/>
    <x v="0"/>
    <n v="1"/>
    <n v="3337.55"/>
    <n v="3537.8"/>
    <n v="1.91"/>
    <n v="1.96"/>
    <n v="78734.12"/>
    <n v="79806.98"/>
    <n v="1072.8600000000006"/>
    <s v="R:\Wydziały\WIAiS\Nauczyciele\za 2020 rok\Sprawozdania pierwotne\knm.Krynica Morska.xls"/>
  </r>
  <r>
    <n v="22"/>
    <n v="10"/>
    <n v="1"/>
    <n v="1"/>
    <x v="52"/>
    <n v="2020"/>
    <x v="1"/>
    <n v="1.1100000000000001"/>
    <n v="3704.68"/>
    <n v="3926.96"/>
    <n v="0.67"/>
    <n v="1.72"/>
    <n v="46874.57"/>
    <n v="48366.84"/>
    <n v="1492.2699999999968"/>
    <s v="R:\Wydziały\WIAiS\Nauczyciele\za 2020 rok\Sprawozdania pierwotne\knm.Krynica Morska.xls"/>
  </r>
  <r>
    <n v="22"/>
    <n v="10"/>
    <n v="1"/>
    <n v="1"/>
    <x v="52"/>
    <n v="2020"/>
    <x v="2"/>
    <n v="1.44"/>
    <n v="4806.07"/>
    <n v="5094.43"/>
    <n v="4.33"/>
    <n v="3"/>
    <n v="227615.42"/>
    <n v="238556.48"/>
    <n v="10941.059999999998"/>
    <s v="R:\Wydziały\WIAiS\Nauczyciele\za 2020 rok\Sprawozdania pierwotne\knm.Krynica Morska.xls"/>
  </r>
  <r>
    <n v="22"/>
    <n v="10"/>
    <n v="1"/>
    <n v="1"/>
    <x v="52"/>
    <n v="2020"/>
    <x v="3"/>
    <n v="1.84"/>
    <n v="6141.09"/>
    <n v="6509.55"/>
    <n v="11.54"/>
    <n v="10.8"/>
    <n v="848157.99"/>
    <n v="864762.11"/>
    <n v="16604.119999999995"/>
    <s v="R:\Wydziały\WIAiS\Nauczyciele\za 2020 rok\Sprawozdania pierwotne\knm.Krynica Morska.xls"/>
  </r>
  <r>
    <n v="22"/>
    <n v="6"/>
    <n v="1"/>
    <n v="1"/>
    <x v="53"/>
    <n v="2020"/>
    <x v="0"/>
    <n v="1"/>
    <n v="3337.55"/>
    <n v="3537.8"/>
    <n v="9.93"/>
    <n v="6.86"/>
    <n v="362212.2"/>
    <n v="371593.68"/>
    <n v="9381.4799999999814"/>
    <s v="R:\Wydziały\WIAiS\Nauczyciele\za 2020 rok\Sprawozdania pierwotne\knm.Kościerzyna.xls"/>
  </r>
  <r>
    <n v="22"/>
    <n v="6"/>
    <n v="1"/>
    <n v="1"/>
    <x v="53"/>
    <n v="2020"/>
    <x v="1"/>
    <n v="1.1100000000000001"/>
    <n v="3704.68"/>
    <n v="3926.96"/>
    <n v="43.1"/>
    <n v="58.27"/>
    <n v="2192669.5"/>
    <n v="2337122.92"/>
    <n v="144453.41999999993"/>
    <s v="R:\Wydziały\WIAiS\Nauczyciele\za 2020 rok\Sprawozdania pierwotne\knm.Kościerzyna.xls"/>
  </r>
  <r>
    <n v="22"/>
    <n v="6"/>
    <n v="1"/>
    <n v="1"/>
    <x v="53"/>
    <n v="2020"/>
    <x v="2"/>
    <n v="1.44"/>
    <n v="4806.07"/>
    <n v="5094.43"/>
    <n v="48.54"/>
    <n v="50.33"/>
    <n v="2891903.75"/>
    <n v="3011456.58"/>
    <n v="119552.83000000007"/>
    <s v="R:\Wydziały\WIAiS\Nauczyciele\za 2020 rok\Sprawozdania pierwotne\knm.Kościerzyna.xls"/>
  </r>
  <r>
    <n v="22"/>
    <n v="6"/>
    <n v="1"/>
    <n v="1"/>
    <x v="53"/>
    <n v="2020"/>
    <x v="3"/>
    <n v="1.84"/>
    <n v="6141.09"/>
    <n v="6509.55"/>
    <n v="161.91"/>
    <n v="159.87"/>
    <n v="12117158.09"/>
    <n v="12382335.689999999"/>
    <n v="265177.59999999963"/>
    <s v="R:\Wydziały\WIAiS\Nauczyciele\za 2020 rok\Sprawozdania pierwotne\knm.Kościerzyna.xls"/>
  </r>
  <r>
    <n v="22"/>
    <n v="11"/>
    <n v="1"/>
    <n v="1"/>
    <x v="54"/>
    <n v="2020"/>
    <x v="0"/>
    <n v="1"/>
    <n v="3337.55"/>
    <n v="3537.8"/>
    <n v="2.61"/>
    <n v="1.07"/>
    <n v="84829.83"/>
    <n v="87934.43"/>
    <n v="3104.5999999999913"/>
    <s v="R:\Wydziały\WIAiS\Nauczyciele\za 2020 rok\Sprawozdania pierwotne\knm.Hel.xls"/>
  </r>
  <r>
    <n v="22"/>
    <n v="11"/>
    <n v="1"/>
    <n v="1"/>
    <x v="54"/>
    <n v="2020"/>
    <x v="1"/>
    <n v="1.1100000000000001"/>
    <n v="3704.68"/>
    <n v="3926.96"/>
    <n v="4.8499999999999996"/>
    <n v="4.41"/>
    <n v="213013.16"/>
    <n v="225009.09"/>
    <n v="11995.929999999993"/>
    <s v="R:\Wydziały\WIAiS\Nauczyciele\za 2020 rok\Sprawozdania pierwotne\knm.Hel.xls"/>
  </r>
  <r>
    <n v="22"/>
    <n v="11"/>
    <n v="1"/>
    <n v="1"/>
    <x v="54"/>
    <n v="2020"/>
    <x v="2"/>
    <n v="1.44"/>
    <n v="4806.07"/>
    <n v="5094.43"/>
    <n v="16.96"/>
    <n v="15.62"/>
    <n v="970387.56"/>
    <n v="1062319.98"/>
    <n v="91932.419999999925"/>
    <s v="R:\Wydziały\WIAiS\Nauczyciele\za 2020 rok\Sprawozdania pierwotne\knm.Hel.xls"/>
  </r>
  <r>
    <n v="22"/>
    <n v="11"/>
    <n v="1"/>
    <n v="1"/>
    <x v="54"/>
    <n v="2020"/>
    <x v="3"/>
    <n v="1.84"/>
    <n v="6141.09"/>
    <n v="6509.55"/>
    <n v="13.47"/>
    <n v="13.81"/>
    <n v="1021351.4"/>
    <n v="1065390.55"/>
    <n v="44039.150000000023"/>
    <s v="R:\Wydziały\WIAiS\Nauczyciele\za 2020 rok\Sprawozdania pierwotne\knm.Hel.xls"/>
  </r>
  <r>
    <n v="22"/>
    <n v="62"/>
    <n v="0"/>
    <n v="0"/>
    <x v="55"/>
    <n v="2020"/>
    <x v="0"/>
    <n v="1"/>
    <n v="3337.55"/>
    <n v="3537.8"/>
    <n v="184.17"/>
    <n v="154.87"/>
    <n v="7109009.0099999998"/>
    <n v="7289624.71"/>
    <n v="180615.70000000019"/>
    <s v="R:\Wydziały\WIAiS\Nauczyciele\za 2020 rok\Sprawozdania pierwotne\knm.Gdynia.xls"/>
  </r>
  <r>
    <n v="22"/>
    <n v="62"/>
    <n v="0"/>
    <n v="0"/>
    <x v="55"/>
    <n v="2020"/>
    <x v="1"/>
    <n v="1.1100000000000001"/>
    <n v="3704.68"/>
    <n v="3926.96"/>
    <n v="553.98"/>
    <n v="625.84"/>
    <n v="26249143.600000001"/>
    <n v="28927210.129999999"/>
    <n v="2678066.5299999975"/>
    <s v="R:\Wydziały\WIAiS\Nauczyciele\za 2020 rok\Sprawozdania pierwotne\knm.Gdynia.xls"/>
  </r>
  <r>
    <n v="22"/>
    <n v="62"/>
    <n v="0"/>
    <n v="0"/>
    <x v="55"/>
    <n v="2020"/>
    <x v="2"/>
    <n v="1.44"/>
    <n v="4806.07"/>
    <n v="5094.43"/>
    <n v="690.7"/>
    <n v="649.25"/>
    <n v="39786655.100000001"/>
    <n v="41377032.100000001"/>
    <n v="1590377"/>
    <s v="R:\Wydziały\WIAiS\Nauczyciele\za 2020 rok\Sprawozdania pierwotne\knm.Gdynia.xls"/>
  </r>
  <r>
    <n v="22"/>
    <n v="62"/>
    <n v="0"/>
    <n v="0"/>
    <x v="55"/>
    <n v="2020"/>
    <x v="3"/>
    <n v="1.84"/>
    <n v="6141.09"/>
    <n v="6509.55"/>
    <n v="2238.2399999999998"/>
    <n v="2201.35"/>
    <n v="167281057.81999999"/>
    <n v="175428514.91999999"/>
    <n v="8147457.099999994"/>
    <s v="R:\Wydziały\WIAiS\Nauczyciele\za 2020 rok\Sprawozdania pierwotne\knm.Gdynia.xls"/>
  </r>
  <r>
    <n v="22"/>
    <n v="61"/>
    <n v="0"/>
    <n v="0"/>
    <x v="56"/>
    <n v="2020"/>
    <x v="0"/>
    <n v="1"/>
    <n v="3337.55"/>
    <n v="3537.8"/>
    <n v="340.3"/>
    <n v="354.43"/>
    <n v="14101755.939999999"/>
    <n v="15099209.76"/>
    <n v="997453.8200000003"/>
    <s v="R:\Wydziały\WIAiS\Nauczyciele\za 2020 rok\Sprawozdania pierwotne\knm.Gdańsk.xls"/>
  </r>
  <r>
    <n v="22"/>
    <n v="61"/>
    <n v="0"/>
    <n v="0"/>
    <x v="56"/>
    <n v="2020"/>
    <x v="1"/>
    <n v="1.1100000000000001"/>
    <n v="3704.68"/>
    <n v="3926.96"/>
    <n v="1097.92"/>
    <n v="1285.51"/>
    <n v="52732123.520000003"/>
    <n v="58598132.670000002"/>
    <n v="5866009.1499999985"/>
    <s v="R:\Wydziały\WIAiS\Nauczyciele\za 2020 rok\Sprawozdania pierwotne\knm.Gdańsk.xls"/>
  </r>
  <r>
    <n v="22"/>
    <n v="61"/>
    <n v="0"/>
    <n v="0"/>
    <x v="56"/>
    <n v="2020"/>
    <x v="2"/>
    <n v="1.44"/>
    <n v="4806.07"/>
    <n v="5094.43"/>
    <n v="1137.1300000000001"/>
    <n v="1137.1300000000001"/>
    <n v="66893127.780000001"/>
    <n v="71335895.209999993"/>
    <n v="4442767.4299999923"/>
    <s v="R:\Wydziały\WIAiS\Nauczyciele\za 2020 rok\Sprawozdania pierwotne\knm.Gdańsk.xls"/>
  </r>
  <r>
    <n v="22"/>
    <n v="61"/>
    <n v="0"/>
    <n v="0"/>
    <x v="56"/>
    <n v="2020"/>
    <x v="3"/>
    <n v="1.84"/>
    <n v="6141.09"/>
    <n v="6509.55"/>
    <n v="4005.88"/>
    <n v="4005.88"/>
    <n v="301109661.49000001"/>
    <n v="321959128"/>
    <n v="20849466.50999999"/>
    <s v="R:\Wydziały\WIAiS\Nauczyciele\za 2020 rok\Sprawozdania pierwotne\knm.Gdańsk.xls"/>
  </r>
  <r>
    <n v="22"/>
    <n v="3"/>
    <n v="1"/>
    <n v="1"/>
    <x v="57"/>
    <n v="2020"/>
    <x v="0"/>
    <n v="1"/>
    <n v="3337.55"/>
    <n v="3537.8"/>
    <n v="0.25"/>
    <n v="1.5"/>
    <n v="27901.9"/>
    <n v="29860.84"/>
    <n v="1958.9399999999987"/>
    <s v="R:\Wydziały\WIAiS\Nauczyciele\za 2020 rok\Sprawozdania pierwotne\knm.Człuchów.xls"/>
  </r>
  <r>
    <n v="22"/>
    <n v="3"/>
    <n v="1"/>
    <n v="1"/>
    <x v="57"/>
    <n v="2020"/>
    <x v="1"/>
    <n v="1.1100000000000001"/>
    <n v="3704.68"/>
    <n v="3926.96"/>
    <n v="6.44"/>
    <n v="6.42"/>
    <n v="291709.45"/>
    <n v="367000.69"/>
    <n v="75291.239999999991"/>
    <s v="R:\Wydziały\WIAiS\Nauczyciele\za 2020 rok\Sprawozdania pierwotne\knm.Człuchów.xls"/>
  </r>
  <r>
    <n v="22"/>
    <n v="3"/>
    <n v="1"/>
    <n v="1"/>
    <x v="57"/>
    <n v="2020"/>
    <x v="2"/>
    <n v="1.44"/>
    <n v="4806.07"/>
    <n v="5094.43"/>
    <n v="9.9600000000000009"/>
    <n v="11.89"/>
    <n v="625238.75"/>
    <n v="612910.01"/>
    <n v="-12328.739999999991"/>
    <s v="R:\Wydziały\WIAiS\Nauczyciele\za 2020 rok\Sprawozdania pierwotne\knm.Człuchów.xls"/>
  </r>
  <r>
    <n v="22"/>
    <n v="3"/>
    <n v="1"/>
    <n v="1"/>
    <x v="57"/>
    <n v="2020"/>
    <x v="3"/>
    <n v="1.84"/>
    <n v="6141.09"/>
    <n v="6509.55"/>
    <n v="71.33"/>
    <n v="61.86"/>
    <n v="5115074.6500000004"/>
    <n v="5245825.75"/>
    <n v="130751.09999999963"/>
    <s v="R:\Wydziały\WIAiS\Nauczyciele\za 2020 rok\Sprawozdania pierwotne\knm.Człuchów.xls"/>
  </r>
  <r>
    <n v="22"/>
    <n v="2"/>
    <n v="1"/>
    <n v="1"/>
    <x v="58"/>
    <n v="2020"/>
    <x v="0"/>
    <n v="1"/>
    <n v="3337.55"/>
    <n v="3537.8"/>
    <n v="21.35"/>
    <n v="7.27"/>
    <n v="672932.76"/>
    <n v="721299.89"/>
    <n v="48367.130000000005"/>
    <s v="R:\Wydziały\WIAiS\Nauczyciele\za 2020 rok\Sprawozdania pierwotne\knm.Chojnice.xls"/>
  </r>
  <r>
    <n v="22"/>
    <n v="2"/>
    <n v="1"/>
    <n v="1"/>
    <x v="58"/>
    <n v="2020"/>
    <x v="1"/>
    <n v="1.1100000000000001"/>
    <n v="3704.68"/>
    <n v="3926.96"/>
    <n v="69.98"/>
    <n v="80.069999999999993"/>
    <n v="3331754.8"/>
    <n v="3681753.3"/>
    <n v="349998.5"/>
    <s v="R:\Wydziały\WIAiS\Nauczyciele\za 2020 rok\Sprawozdania pierwotne\knm.Chojnice.xls"/>
  </r>
  <r>
    <n v="22"/>
    <n v="2"/>
    <n v="1"/>
    <n v="1"/>
    <x v="58"/>
    <n v="2020"/>
    <x v="2"/>
    <n v="1.44"/>
    <n v="4806.07"/>
    <n v="5094.43"/>
    <n v="50.1"/>
    <n v="51.56"/>
    <n v="2976948.1"/>
    <n v="2992116.47"/>
    <n v="15168.370000000112"/>
    <s v="R:\Wydziały\WIAiS\Nauczyciele\za 2020 rok\Sprawozdania pierwotne\knm.Chojnice.xls"/>
  </r>
  <r>
    <n v="22"/>
    <n v="2"/>
    <n v="1"/>
    <n v="1"/>
    <x v="58"/>
    <n v="2020"/>
    <x v="3"/>
    <n v="1.84"/>
    <n v="6141.09"/>
    <n v="6509.55"/>
    <n v="235.75"/>
    <n v="232.24"/>
    <n v="17629207.309999999"/>
    <n v="18945808.719999999"/>
    <n v="1316601.4100000001"/>
    <s v="R:\Wydziały\WIAiS\Nauczyciele\za 2020 rok\Sprawozdania pierwotne\knm.Chojnice.xls"/>
  </r>
  <r>
    <n v="22"/>
    <n v="15"/>
    <n v="8"/>
    <n v="2"/>
    <x v="59"/>
    <n v="2020"/>
    <x v="0"/>
    <n v="1"/>
    <n v="3337.55"/>
    <n v="3537.8"/>
    <n v="7.55"/>
    <n v="4.1100000000000003"/>
    <n v="259749.45"/>
    <n v="301163.65000000002"/>
    <n v="41414.200000000012"/>
    <s v="R:\Wydziały\WIAiS\Nauczyciele\za 2020 rok\Sprawozdania pierwotne\kng.Łęczyce.xls"/>
  </r>
  <r>
    <n v="22"/>
    <n v="15"/>
    <n v="8"/>
    <n v="2"/>
    <x v="59"/>
    <n v="2020"/>
    <x v="1"/>
    <n v="1.1100000000000001"/>
    <n v="3704.68"/>
    <n v="3926.96"/>
    <n v="22.76"/>
    <n v="24.01"/>
    <n v="1051693.3700000001"/>
    <n v="1152098.9099999999"/>
    <n v="100405.5399999998"/>
    <s v="R:\Wydziały\WIAiS\Nauczyciele\za 2020 rok\Sprawozdania pierwotne\kng.Łęczyce.xls"/>
  </r>
  <r>
    <n v="22"/>
    <n v="15"/>
    <n v="8"/>
    <n v="2"/>
    <x v="59"/>
    <n v="2020"/>
    <x v="2"/>
    <n v="1.44"/>
    <n v="4806.07"/>
    <n v="5094.43"/>
    <n v="28.72"/>
    <n v="26.87"/>
    <n v="1651791.98"/>
    <n v="1721062.91"/>
    <n v="69270.929999999935"/>
    <s v="R:\Wydziały\WIAiS\Nauczyciele\za 2020 rok\Sprawozdania pierwotne\kng.Łęczyce.xls"/>
  </r>
  <r>
    <n v="22"/>
    <n v="15"/>
    <n v="8"/>
    <n v="2"/>
    <x v="59"/>
    <n v="2020"/>
    <x v="3"/>
    <n v="1.84"/>
    <n v="6141.09"/>
    <n v="6509.55"/>
    <n v="107.81"/>
    <n v="107.04"/>
    <n v="8083696.2300000004"/>
    <n v="8490025.5199999996"/>
    <n v="406329.28999999911"/>
    <s v="R:\Wydziały\WIAiS\Nauczyciele\za 2020 rok\Sprawozdania pierwotne\kng.Łęczyce.xls"/>
  </r>
  <r>
    <n v="22"/>
    <n v="13"/>
    <n v="13"/>
    <n v="2"/>
    <x v="60"/>
    <n v="2020"/>
    <x v="0"/>
    <n v="1"/>
    <n v="3337.55"/>
    <n v="3537.8"/>
    <n v="13.32"/>
    <n v="7.14"/>
    <n v="456688.9"/>
    <n v="519199.17"/>
    <n v="62510.26999999996"/>
    <s v="R:\Wydziały\WIAiS\Nauczyciele\za 2020 rok\Sprawozdania pierwotne\kng.Zblewo.xls"/>
  </r>
  <r>
    <n v="22"/>
    <n v="13"/>
    <n v="13"/>
    <n v="2"/>
    <x v="60"/>
    <n v="2020"/>
    <x v="1"/>
    <n v="1.1100000000000001"/>
    <n v="3704.68"/>
    <n v="3926.96"/>
    <n v="28.68"/>
    <n v="36.68"/>
    <n v="1426165.35"/>
    <n v="1595337.31"/>
    <n v="169171.95999999996"/>
    <s v="R:\Wydziały\WIAiS\Nauczyciele\za 2020 rok\Sprawozdania pierwotne\kng.Zblewo.xls"/>
  </r>
  <r>
    <n v="22"/>
    <n v="13"/>
    <n v="13"/>
    <n v="2"/>
    <x v="60"/>
    <n v="2020"/>
    <x v="2"/>
    <n v="1.44"/>
    <n v="4806.07"/>
    <n v="5094.43"/>
    <n v="20.92"/>
    <n v="21.16"/>
    <n v="1235536.43"/>
    <n v="1223054.6499999999"/>
    <n v="-12481.780000000028"/>
    <s v="R:\Wydziały\WIAiS\Nauczyciele\za 2020 rok\Sprawozdania pierwotne\kng.Zblewo.xls"/>
  </r>
  <r>
    <n v="22"/>
    <n v="13"/>
    <n v="13"/>
    <n v="2"/>
    <x v="60"/>
    <n v="2020"/>
    <x v="3"/>
    <n v="1.84"/>
    <n v="6141.09"/>
    <n v="6509.55"/>
    <n v="94.23"/>
    <n v="89.73"/>
    <n v="6965806.9699999997"/>
    <n v="7587653.0800000001"/>
    <n v="621846.11000000034"/>
    <s v="R:\Wydziały\WIAiS\Nauczyciele\za 2020 rok\Sprawozdania pierwotne\kng.Zblewo.xls"/>
  </r>
  <r>
    <n v="22"/>
    <n v="8"/>
    <n v="5"/>
    <n v="2"/>
    <x v="61"/>
    <n v="2020"/>
    <x v="0"/>
    <n v="1"/>
    <n v="3337.55"/>
    <n v="3537.8"/>
    <n v="1.6800000000000002"/>
    <n v="3.05"/>
    <n v="88017.83"/>
    <n v="105544.09"/>
    <n v="17526.259999999995"/>
    <s v="R:\Wydziały\WIAiS\Nauczyciele\za 2020 rok\Sprawozdania pierwotne\kng.Wicko.xlsx"/>
  </r>
  <r>
    <n v="22"/>
    <n v="8"/>
    <n v="5"/>
    <n v="2"/>
    <x v="61"/>
    <n v="2020"/>
    <x v="1"/>
    <n v="1.1100000000000001"/>
    <n v="3704.68"/>
    <n v="3926.96"/>
    <n v="8.2899999999999991"/>
    <n v="5.26"/>
    <n v="328317.62"/>
    <n v="406125.73"/>
    <n v="77808.109999999986"/>
    <s v="R:\Wydziały\WIAiS\Nauczyciele\za 2020 rok\Sprawozdania pierwotne\kng.Wicko.xlsx"/>
  </r>
  <r>
    <n v="22"/>
    <n v="8"/>
    <n v="5"/>
    <n v="2"/>
    <x v="61"/>
    <n v="2020"/>
    <x v="2"/>
    <n v="1.44"/>
    <n v="4806.07"/>
    <n v="5094.43"/>
    <n v="15.68"/>
    <n v="12.51"/>
    <n v="857798.7"/>
    <n v="891913.01"/>
    <n v="34114.310000000056"/>
    <s v="R:\Wydziały\WIAiS\Nauczyciele\za 2020 rok\Sprawozdania pierwotne\kng.Wicko.xlsx"/>
  </r>
  <r>
    <n v="22"/>
    <n v="8"/>
    <n v="5"/>
    <n v="2"/>
    <x v="61"/>
    <n v="2020"/>
    <x v="3"/>
    <n v="1.84"/>
    <n v="6141.09"/>
    <n v="6509.55"/>
    <n v="55.38"/>
    <n v="52.5"/>
    <n v="4087754.01"/>
    <n v="4321490.6399999997"/>
    <n v="233736.62999999989"/>
    <s v="R:\Wydziały\WIAiS\Nauczyciele\za 2020 rok\Sprawozdania pierwotne\kng.Wicko.xlsx"/>
  </r>
  <r>
    <n v="22"/>
    <n v="15"/>
    <n v="10"/>
    <n v="2"/>
    <x v="62"/>
    <n v="2020"/>
    <x v="0"/>
    <n v="1"/>
    <n v="3337.55"/>
    <n v="3537.8"/>
    <n v="21.9"/>
    <n v="6.67"/>
    <n v="679127.26"/>
    <n v="722263.47"/>
    <n v="43136.209999999963"/>
    <s v="R:\Wydziały\WIAiS\Nauczyciele\za 2020 rok\Sprawozdania pierwotne\kng.Wejherowo.xls"/>
  </r>
  <r>
    <n v="22"/>
    <n v="15"/>
    <n v="10"/>
    <n v="2"/>
    <x v="62"/>
    <n v="2020"/>
    <x v="1"/>
    <n v="1.1100000000000001"/>
    <n v="3704.68"/>
    <n v="3926.96"/>
    <n v="79.84"/>
    <n v="93.43"/>
    <n v="3833836.7"/>
    <n v="4112489.28"/>
    <n v="278652.57999999961"/>
    <s v="R:\Wydziały\WIAiS\Nauczyciele\za 2020 rok\Sprawozdania pierwotne\kng.Wejherowo.xls"/>
  </r>
  <r>
    <n v="22"/>
    <n v="15"/>
    <n v="10"/>
    <n v="2"/>
    <x v="62"/>
    <n v="2020"/>
    <x v="2"/>
    <n v="1.44"/>
    <n v="4806.07"/>
    <n v="5094.43"/>
    <n v="42.64"/>
    <n v="42.5"/>
    <n v="2505499.7000000002"/>
    <n v="2529426.7400000002"/>
    <n v="23927.040000000037"/>
    <s v="R:\Wydziały\WIAiS\Nauczyciele\za 2020 rok\Sprawozdania pierwotne\kng.Wejherowo.xls"/>
  </r>
  <r>
    <n v="22"/>
    <n v="15"/>
    <n v="10"/>
    <n v="2"/>
    <x v="62"/>
    <n v="2020"/>
    <x v="3"/>
    <n v="1.84"/>
    <n v="6141.09"/>
    <n v="6509.55"/>
    <n v="173.3"/>
    <n v="169.94"/>
    <n v="12938938.880000001"/>
    <n v="13794883.27"/>
    <n v="855944.38999999873"/>
    <s v="R:\Wydziały\WIAiS\Nauczyciele\za 2020 rok\Sprawozdania pierwotne\kng.Wejherowo.xls"/>
  </r>
  <r>
    <n v="22"/>
    <n v="12"/>
    <n v="10"/>
    <n v="2"/>
    <x v="63"/>
    <n v="2020"/>
    <x v="0"/>
    <n v="1"/>
    <n v="3337.55"/>
    <n v="3537.8"/>
    <n v="0"/>
    <n v="0"/>
    <n v="0"/>
    <n v="0"/>
    <n v="0"/>
    <s v="R:\Wydziały\WIAiS\Nauczyciele\za 2020 rok\Sprawozdania pierwotne\kng.Ustka.xls"/>
  </r>
  <r>
    <n v="22"/>
    <n v="12"/>
    <n v="10"/>
    <n v="2"/>
    <x v="63"/>
    <n v="2020"/>
    <x v="1"/>
    <n v="1.1100000000000001"/>
    <n v="3704.68"/>
    <n v="3926.96"/>
    <n v="7.2"/>
    <n v="5.89"/>
    <n v="305908.75"/>
    <n v="355291.32"/>
    <n v="49382.570000000007"/>
    <s v="R:\Wydziały\WIAiS\Nauczyciele\za 2020 rok\Sprawozdania pierwotne\kng.Ustka.xls"/>
  </r>
  <r>
    <n v="22"/>
    <n v="12"/>
    <n v="10"/>
    <n v="2"/>
    <x v="63"/>
    <n v="2020"/>
    <x v="2"/>
    <n v="1.44"/>
    <n v="4806.07"/>
    <n v="5094.43"/>
    <n v="7.09"/>
    <n v="9.9700000000000006"/>
    <n v="475766.16"/>
    <n v="475204.76"/>
    <n v="-561.39999999996508"/>
    <s v="R:\Wydziały\WIAiS\Nauczyciele\za 2020 rok\Sprawozdania pierwotne\kng.Ustka.xls"/>
  </r>
  <r>
    <n v="22"/>
    <n v="12"/>
    <n v="10"/>
    <n v="2"/>
    <x v="63"/>
    <n v="2020"/>
    <x v="3"/>
    <n v="1.84"/>
    <n v="6141.09"/>
    <n v="6509.55"/>
    <n v="35.58"/>
    <n v="37.950000000000003"/>
    <n v="2736149.55"/>
    <n v="2840472.45"/>
    <n v="104322.90000000037"/>
    <s v="R:\Wydziały\WIAiS\Nauczyciele\za 2020 rok\Sprawozdania pierwotne\kng.Ustka.xls"/>
  </r>
  <r>
    <n v="22"/>
    <n v="1"/>
    <n v="10"/>
    <n v="2"/>
    <x v="64"/>
    <n v="2020"/>
    <x v="0"/>
    <n v="1"/>
    <n v="3337.55"/>
    <n v="3537.8"/>
    <n v="0"/>
    <n v="0"/>
    <n v="0"/>
    <n v="0"/>
    <n v="0"/>
    <s v="R:\Wydziały\WIAiS\Nauczyciele\za 2020 rok\Sprawozdania pierwotne\kng.Tuchomie.xlsx"/>
  </r>
  <r>
    <n v="22"/>
    <n v="1"/>
    <n v="10"/>
    <n v="2"/>
    <x v="64"/>
    <n v="2020"/>
    <x v="1"/>
    <n v="1.1100000000000001"/>
    <n v="3704.68"/>
    <n v="3926.96"/>
    <n v="4.17"/>
    <n v="3.33"/>
    <n v="175895.23"/>
    <n v="182679.7"/>
    <n v="6784.4700000000012"/>
    <s v="R:\Wydziały\WIAiS\Nauczyciele\za 2020 rok\Sprawozdania pierwotne\kng.Tuchomie.xlsx"/>
  </r>
  <r>
    <n v="22"/>
    <n v="1"/>
    <n v="10"/>
    <n v="2"/>
    <x v="64"/>
    <n v="2020"/>
    <x v="2"/>
    <n v="1.44"/>
    <n v="4806.07"/>
    <n v="5094.43"/>
    <n v="1.98"/>
    <n v="2"/>
    <n v="116883.59"/>
    <n v="109027.39"/>
    <n v="-7856.1999999999971"/>
    <s v="R:\Wydziały\WIAiS\Nauczyciele\za 2020 rok\Sprawozdania pierwotne\kng.Tuchomie.xlsx"/>
  </r>
  <r>
    <n v="22"/>
    <n v="1"/>
    <n v="10"/>
    <n v="2"/>
    <x v="64"/>
    <n v="2020"/>
    <x v="3"/>
    <n v="1.84"/>
    <n v="6141.09"/>
    <n v="6509.55"/>
    <n v="47.75"/>
    <n v="48.04"/>
    <n v="3596771.51"/>
    <n v="3624873.11"/>
    <n v="28101.600000000093"/>
    <s v="R:\Wydziały\WIAiS\Nauczyciele\za 2020 rok\Sprawozdania pierwotne\kng.Tuchomie.xlsx"/>
  </r>
  <r>
    <n v="22"/>
    <n v="4"/>
    <n v="8"/>
    <n v="2"/>
    <x v="65"/>
    <n v="2020"/>
    <x v="0"/>
    <n v="1"/>
    <n v="3337.55"/>
    <n v="3537.8"/>
    <n v="7.27"/>
    <n v="8.99"/>
    <n v="321331.20000000001"/>
    <n v="388902.34"/>
    <n v="67571.140000000014"/>
    <s v="R:\Wydziały\WIAiS\Nauczyciele\za 2020 rok\Sprawozdania pierwotne\kng.Trąbki Wielkie.xlsx"/>
  </r>
  <r>
    <n v="22"/>
    <n v="4"/>
    <n v="8"/>
    <n v="2"/>
    <x v="65"/>
    <n v="2020"/>
    <x v="1"/>
    <n v="1.1100000000000001"/>
    <n v="3704.68"/>
    <n v="3926.96"/>
    <n v="13.72"/>
    <n v="16.57"/>
    <n v="666904.59"/>
    <n v="724336.5"/>
    <n v="57431.910000000033"/>
    <s v="R:\Wydziały\WIAiS\Nauczyciele\za 2020 rok\Sprawozdania pierwotne\kng.Trąbki Wielkie.xlsx"/>
  </r>
  <r>
    <n v="22"/>
    <n v="4"/>
    <n v="8"/>
    <n v="2"/>
    <x v="65"/>
    <n v="2020"/>
    <x v="2"/>
    <n v="1.44"/>
    <n v="4806.07"/>
    <n v="5094.43"/>
    <n v="31.12"/>
    <n v="28.77"/>
    <n v="1782786.19"/>
    <n v="1816380.19"/>
    <n v="33594"/>
    <s v="R:\Wydziały\WIAiS\Nauczyciele\za 2020 rok\Sprawozdania pierwotne\kng.Trąbki Wielkie.xlsx"/>
  </r>
  <r>
    <n v="22"/>
    <n v="4"/>
    <n v="8"/>
    <n v="2"/>
    <x v="65"/>
    <n v="2020"/>
    <x v="3"/>
    <n v="1.84"/>
    <n v="6141.09"/>
    <n v="6509.55"/>
    <n v="80.83"/>
    <n v="84.36"/>
    <n v="6167656.9900000002"/>
    <n v="6306625"/>
    <n v="138968.00999999978"/>
    <s v="R:\Wydziały\WIAiS\Nauczyciele\za 2020 rok\Sprawozdania pierwotne\kng.Trąbki Wielkie.xlsx"/>
  </r>
  <r>
    <n v="22"/>
    <n v="1"/>
    <n v="9"/>
    <n v="2"/>
    <x v="66"/>
    <n v="2020"/>
    <x v="0"/>
    <n v="1"/>
    <n v="3337.55"/>
    <n v="3537.8"/>
    <n v="1.98"/>
    <n v="0.5"/>
    <n v="59942.39"/>
    <n v="61185.94"/>
    <n v="1243.5500000000029"/>
    <s v="R:\Wydziały\WIAiS\Nauczyciele\za 2020 rok\Sprawozdania pierwotne\kng.Trzebielino.xls"/>
  </r>
  <r>
    <n v="22"/>
    <n v="1"/>
    <n v="9"/>
    <n v="2"/>
    <x v="66"/>
    <n v="2020"/>
    <x v="1"/>
    <n v="1.1100000000000001"/>
    <n v="3704.68"/>
    <n v="3926.96"/>
    <n v="10.84"/>
    <n v="10.77"/>
    <n v="490443.29"/>
    <n v="575939.66"/>
    <n v="85496.370000000054"/>
    <s v="R:\Wydziały\WIAiS\Nauczyciele\za 2020 rok\Sprawozdania pierwotne\kng.Trzebielino.xls"/>
  </r>
  <r>
    <n v="22"/>
    <n v="1"/>
    <n v="9"/>
    <n v="2"/>
    <x v="66"/>
    <n v="2020"/>
    <x v="2"/>
    <n v="1.44"/>
    <n v="4806.07"/>
    <n v="5094.43"/>
    <n v="9.81"/>
    <n v="9.42"/>
    <n v="569138.5"/>
    <n v="594472.81999999995"/>
    <n v="25334.319999999949"/>
    <s v="R:\Wydziały\WIAiS\Nauczyciele\za 2020 rok\Sprawozdania pierwotne\kng.Trzebielino.xls"/>
  </r>
  <r>
    <n v="22"/>
    <n v="1"/>
    <n v="9"/>
    <n v="2"/>
    <x v="66"/>
    <n v="2020"/>
    <x v="3"/>
    <n v="1.84"/>
    <n v="6141.09"/>
    <n v="6509.55"/>
    <n v="30.34"/>
    <n v="34.369999999999997"/>
    <n v="2385498.2999999998"/>
    <n v="2517435.91"/>
    <n v="131937.61000000034"/>
    <s v="R:\Wydziały\WIAiS\Nauczyciele\za 2020 rok\Sprawozdania pierwotne\kng.Trzebielino.xls"/>
  </r>
  <r>
    <n v="22"/>
    <n v="14"/>
    <n v="6"/>
    <n v="2"/>
    <x v="67"/>
    <n v="2020"/>
    <x v="0"/>
    <n v="1"/>
    <n v="3337.55"/>
    <n v="3537.8"/>
    <n v="10.79"/>
    <n v="5.58"/>
    <n v="367061.01"/>
    <n v="398701.87"/>
    <n v="31640.859999999986"/>
    <s v="R:\Wydziały\WIAiS\Nauczyciele\za 2020 rok\Sprawozdania pierwotne\kng.Tczew.xlsx"/>
  </r>
  <r>
    <n v="22"/>
    <n v="14"/>
    <n v="6"/>
    <n v="2"/>
    <x v="67"/>
    <n v="2020"/>
    <x v="1"/>
    <n v="1.1100000000000001"/>
    <n v="3704.68"/>
    <n v="3926.96"/>
    <n v="33.47"/>
    <n v="33.29"/>
    <n v="1514879.11"/>
    <n v="1748644.41"/>
    <n v="233765.29999999981"/>
    <s v="R:\Wydziały\WIAiS\Nauczyciele\za 2020 rok\Sprawozdania pierwotne\kng.Tczew.xlsx"/>
  </r>
  <r>
    <n v="22"/>
    <n v="14"/>
    <n v="6"/>
    <n v="2"/>
    <x v="67"/>
    <n v="2020"/>
    <x v="2"/>
    <n v="1.44"/>
    <n v="4806.07"/>
    <n v="5094.43"/>
    <n v="19.2"/>
    <n v="24.87"/>
    <n v="1245006.25"/>
    <n v="1363995.25"/>
    <n v="118989"/>
    <s v="R:\Wydziały\WIAiS\Nauczyciele\za 2020 rok\Sprawozdania pierwotne\kng.Tczew.xlsx"/>
  </r>
  <r>
    <n v="22"/>
    <n v="14"/>
    <n v="6"/>
    <n v="2"/>
    <x v="67"/>
    <n v="2020"/>
    <x v="3"/>
    <n v="1.84"/>
    <n v="6141.09"/>
    <n v="6509.55"/>
    <n v="77.39"/>
    <n v="75.61"/>
    <n v="5770819.9400000004"/>
    <n v="5864635.9800000004"/>
    <n v="93816.040000000037"/>
    <s v="R:\Wydziały\WIAiS\Nauczyciele\za 2020 rok\Sprawozdania pierwotne\kng.Tczew.xlsx"/>
  </r>
  <r>
    <n v="22"/>
    <n v="12"/>
    <n v="8"/>
    <n v="2"/>
    <x v="68"/>
    <n v="2020"/>
    <x v="0"/>
    <n v="1"/>
    <n v="3337.55"/>
    <n v="3537.8"/>
    <n v="12.38"/>
    <n v="11.47"/>
    <n v="492865.22"/>
    <n v="584892.19999999995"/>
    <n v="92026.979999999981"/>
    <s v="R:\Wydziały\WIAiS\Nauczyciele\za 2020 rok\Sprawozdania pierwotne\kng.Słupsk.xls"/>
  </r>
  <r>
    <n v="22"/>
    <n v="12"/>
    <n v="8"/>
    <n v="2"/>
    <x v="68"/>
    <n v="2020"/>
    <x v="1"/>
    <n v="1.1100000000000001"/>
    <n v="3704.68"/>
    <n v="3926.96"/>
    <n v="45.11"/>
    <n v="56.01"/>
    <n v="2216741.04"/>
    <n v="2492584.06"/>
    <n v="275843.02"/>
    <s v="R:\Wydziały\WIAiS\Nauczyciele\za 2020 rok\Sprawozdania pierwotne\kng.Słupsk.xls"/>
  </r>
  <r>
    <n v="22"/>
    <n v="12"/>
    <n v="8"/>
    <n v="2"/>
    <x v="68"/>
    <n v="2020"/>
    <x v="2"/>
    <n v="1.44"/>
    <n v="4806.07"/>
    <n v="5094.43"/>
    <n v="38.979999999999997"/>
    <n v="34.15"/>
    <n v="2194624.0099999998"/>
    <n v="2288546.13"/>
    <n v="93922.120000000112"/>
    <s v="R:\Wydziały\WIAiS\Nauczyciele\za 2020 rok\Sprawozdania pierwotne\kng.Słupsk.xls"/>
  </r>
  <r>
    <n v="22"/>
    <n v="12"/>
    <n v="8"/>
    <n v="2"/>
    <x v="68"/>
    <n v="2020"/>
    <x v="3"/>
    <n v="1.84"/>
    <n v="6141.09"/>
    <n v="6509.55"/>
    <n v="150.80000000000001"/>
    <n v="155.47999999999999"/>
    <n v="11457030.310000001"/>
    <n v="12062723.58"/>
    <n v="605693.26999999955"/>
    <s v="R:\Wydziały\WIAiS\Nauczyciele\za 2020 rok\Sprawozdania pierwotne\kng.Słupsk.xls"/>
  </r>
  <r>
    <n v="22"/>
    <n v="10"/>
    <n v="5"/>
    <n v="2"/>
    <x v="69"/>
    <n v="2020"/>
    <x v="0"/>
    <n v="1"/>
    <n v="3337.55"/>
    <n v="3537.8"/>
    <n v="0"/>
    <n v="0"/>
    <n v="0"/>
    <n v="0"/>
    <n v="0"/>
    <s v="R:\Wydziały\WIAiS\Nauczyciele\za 2020 rok\Sprawozdania pierwotne\kng.Sztutowo.xls"/>
  </r>
  <r>
    <n v="22"/>
    <n v="10"/>
    <n v="5"/>
    <n v="2"/>
    <x v="69"/>
    <n v="2020"/>
    <x v="1"/>
    <n v="1.1100000000000001"/>
    <n v="3704.68"/>
    <n v="3926.96"/>
    <n v="2.87"/>
    <n v="2.57"/>
    <n v="125428.6"/>
    <n v="157520.07"/>
    <n v="32091.47"/>
    <s v="R:\Wydziały\WIAiS\Nauczyciele\za 2020 rok\Sprawozdania pierwotne\kng.Sztutowo.xls"/>
  </r>
  <r>
    <n v="22"/>
    <n v="10"/>
    <n v="5"/>
    <n v="2"/>
    <x v="69"/>
    <n v="2020"/>
    <x v="2"/>
    <n v="1.44"/>
    <n v="4806.07"/>
    <n v="5094.43"/>
    <n v="17.64"/>
    <n v="15.38"/>
    <n v="991641.93"/>
    <n v="1075084.55"/>
    <n v="83442.62"/>
    <s v="R:\Wydziały\WIAiS\Nauczyciele\za 2020 rok\Sprawozdania pierwotne\kng.Sztutowo.xls"/>
  </r>
  <r>
    <n v="22"/>
    <n v="10"/>
    <n v="5"/>
    <n v="2"/>
    <x v="69"/>
    <n v="2020"/>
    <x v="3"/>
    <n v="1.84"/>
    <n v="6141.09"/>
    <n v="6509.55"/>
    <n v="21.79"/>
    <n v="22.95"/>
    <n v="1668091.5"/>
    <n v="1834772.24"/>
    <n v="166680.74"/>
    <s v="R:\Wydziały\WIAiS\Nauczyciele\za 2020 rok\Sprawozdania pierwotne\kng.Sztutowo.xls"/>
  </r>
  <r>
    <n v="22"/>
    <n v="15"/>
    <n v="9"/>
    <n v="2"/>
    <x v="70"/>
    <n v="2020"/>
    <x v="0"/>
    <n v="1"/>
    <n v="3337.55"/>
    <n v="3537.8"/>
    <n v="8.99"/>
    <n v="12.86"/>
    <n v="422021.03"/>
    <n v="462364.32"/>
    <n v="40343.289999999979"/>
    <s v="R:\Wydziały\WIAiS\Nauczyciele\za 2020 rok\Sprawozdania pierwotne\kng.Szemud.xls"/>
  </r>
  <r>
    <n v="22"/>
    <n v="15"/>
    <n v="9"/>
    <n v="2"/>
    <x v="70"/>
    <n v="2020"/>
    <x v="1"/>
    <n v="1.1100000000000001"/>
    <n v="3704.68"/>
    <n v="3926.96"/>
    <n v="47.6"/>
    <n v="45.82"/>
    <n v="2130475.37"/>
    <n v="2164023.44"/>
    <n v="33548.069999999832"/>
    <s v="R:\Wydziały\WIAiS\Nauczyciele\za 2020 rok\Sprawozdania pierwotne\kng.Szemud.xls"/>
  </r>
  <r>
    <n v="22"/>
    <n v="15"/>
    <n v="9"/>
    <n v="2"/>
    <x v="70"/>
    <n v="2020"/>
    <x v="2"/>
    <n v="1.44"/>
    <n v="4806.07"/>
    <n v="5094.43"/>
    <n v="79.739999999999995"/>
    <n v="73.13"/>
    <n v="4556110.84"/>
    <n v="4556844.21"/>
    <n v="733.37000000011176"/>
    <s v="R:\Wydziały\WIAiS\Nauczyciele\za 2020 rok\Sprawozdania pierwotne\kng.Szemud.xls"/>
  </r>
  <r>
    <n v="22"/>
    <n v="15"/>
    <n v="9"/>
    <n v="2"/>
    <x v="70"/>
    <n v="2020"/>
    <x v="3"/>
    <n v="1.84"/>
    <n v="6141.09"/>
    <n v="6509.55"/>
    <n v="100.37"/>
    <n v="106.81"/>
    <n v="7712189.7699999996"/>
    <n v="7748235.9500000002"/>
    <n v="36046.180000000633"/>
    <s v="R:\Wydziały\WIAiS\Nauczyciele\za 2020 rok\Sprawozdania pierwotne\kng.Szemud.xls"/>
  </r>
  <r>
    <n v="22"/>
    <n v="5"/>
    <n v="7"/>
    <n v="2"/>
    <x v="71"/>
    <n v="2020"/>
    <x v="0"/>
    <n v="1"/>
    <n v="3337.55"/>
    <n v="3537.8"/>
    <n v="2.35"/>
    <n v="3.19"/>
    <n v="107888.27"/>
    <n v="121846.85"/>
    <n v="13958.580000000002"/>
    <s v="R:\Wydziały\WIAiS\Nauczyciele\za 2020 rok\Sprawozdania pierwotne\kng.Sulęczyno.xls"/>
  </r>
  <r>
    <n v="22"/>
    <n v="5"/>
    <n v="7"/>
    <n v="2"/>
    <x v="71"/>
    <n v="2020"/>
    <x v="1"/>
    <n v="1.1100000000000001"/>
    <n v="3704.68"/>
    <n v="3926.96"/>
    <n v="11.25"/>
    <n v="14.24"/>
    <n v="557100.84"/>
    <n v="611798.75"/>
    <n v="54697.910000000033"/>
    <s v="R:\Wydziały\WIAiS\Nauczyciele\za 2020 rok\Sprawozdania pierwotne\kng.Sulęczyno.xls"/>
  </r>
  <r>
    <n v="22"/>
    <n v="5"/>
    <n v="7"/>
    <n v="2"/>
    <x v="71"/>
    <n v="2020"/>
    <x v="2"/>
    <n v="1.44"/>
    <n v="4806.07"/>
    <n v="5094.43"/>
    <n v="23.44"/>
    <n v="19.329999999999998"/>
    <n v="1295135.57"/>
    <n v="1370852.17"/>
    <n v="75716.59999999986"/>
    <s v="R:\Wydziały\WIAiS\Nauczyciele\za 2020 rok\Sprawozdania pierwotne\kng.Sulęczyno.xls"/>
  </r>
  <r>
    <n v="22"/>
    <n v="5"/>
    <n v="7"/>
    <n v="2"/>
    <x v="71"/>
    <n v="2020"/>
    <x v="3"/>
    <n v="1.84"/>
    <n v="6141.09"/>
    <n v="6509.55"/>
    <n v="49.63"/>
    <n v="50.78"/>
    <n v="3760478.17"/>
    <n v="4021052.8"/>
    <n v="260574.62999999989"/>
    <s v="R:\Wydziały\WIAiS\Nauczyciele\za 2020 rok\Sprawozdania pierwotne\kng.Sulęczyno.xls"/>
  </r>
  <r>
    <n v="22"/>
    <n v="4"/>
    <n v="7"/>
    <n v="2"/>
    <x v="72"/>
    <n v="2020"/>
    <x v="0"/>
    <n v="1"/>
    <n v="3337.55"/>
    <n v="3537.8"/>
    <n v="2.84"/>
    <n v="3.99"/>
    <n v="132292.42000000001"/>
    <n v="149475.59"/>
    <n v="17183.169999999984"/>
    <s v="R:\Wydziały\WIAiS\Nauczyciele\za 2020 rok\Sprawozdania pierwotne\kng.Suchy Dąb.xls"/>
  </r>
  <r>
    <n v="22"/>
    <n v="4"/>
    <n v="7"/>
    <n v="2"/>
    <x v="72"/>
    <n v="2020"/>
    <x v="1"/>
    <n v="1.1100000000000001"/>
    <n v="3704.68"/>
    <n v="3926.96"/>
    <n v="15.52"/>
    <n v="15.72"/>
    <n v="706900.31"/>
    <n v="824866.14"/>
    <n v="117965.82999999996"/>
    <s v="R:\Wydziały\WIAiS\Nauczyciele\za 2020 rok\Sprawozdania pierwotne\kng.Suchy Dąb.xls"/>
  </r>
  <r>
    <n v="22"/>
    <n v="4"/>
    <n v="7"/>
    <n v="2"/>
    <x v="72"/>
    <n v="2020"/>
    <x v="2"/>
    <n v="1.44"/>
    <n v="4806.07"/>
    <n v="5094.43"/>
    <n v="17.88"/>
    <n v="20.48"/>
    <n v="1104795.96"/>
    <n v="1125951.8"/>
    <n v="21155.840000000084"/>
    <s v="R:\Wydziały\WIAiS\Nauczyciele\za 2020 rok\Sprawozdania pierwotne\kng.Suchy Dąb.xls"/>
  </r>
  <r>
    <n v="22"/>
    <n v="4"/>
    <n v="7"/>
    <n v="2"/>
    <x v="72"/>
    <n v="2020"/>
    <x v="3"/>
    <n v="1.84"/>
    <n v="6141.09"/>
    <n v="6509.55"/>
    <n v="22.41"/>
    <n v="22.64"/>
    <n v="1690479.46"/>
    <n v="1721953.83"/>
    <n v="31474.370000000112"/>
    <s v="R:\Wydziały\WIAiS\Nauczyciele\za 2020 rok\Sprawozdania pierwotne\kng.Suchy Dąb.xls"/>
  </r>
  <r>
    <n v="22"/>
    <n v="14"/>
    <n v="5"/>
    <n v="2"/>
    <x v="73"/>
    <n v="2020"/>
    <x v="0"/>
    <n v="1"/>
    <n v="3337.55"/>
    <n v="3537.8"/>
    <n v="3"/>
    <n v="2"/>
    <n v="108403.6"/>
    <n v="110495.45"/>
    <n v="2091.8499999999913"/>
    <s v="R:\Wydziały\WIAiS\Nauczyciele\za 2020 rok\Sprawozdania pierwotne\kng.Subkowy.xlsx"/>
  </r>
  <r>
    <n v="22"/>
    <n v="14"/>
    <n v="5"/>
    <n v="2"/>
    <x v="73"/>
    <n v="2020"/>
    <x v="1"/>
    <n v="1.1100000000000001"/>
    <n v="3704.68"/>
    <n v="3926.96"/>
    <n v="1.75"/>
    <n v="2.57"/>
    <n v="92234.67"/>
    <n v="106919.12"/>
    <n v="14684.449999999997"/>
    <s v="R:\Wydziały\WIAiS\Nauczyciele\za 2020 rok\Sprawozdania pierwotne\kng.Subkowy.xlsx"/>
  </r>
  <r>
    <n v="22"/>
    <n v="14"/>
    <n v="5"/>
    <n v="2"/>
    <x v="73"/>
    <n v="2020"/>
    <x v="2"/>
    <n v="1.44"/>
    <n v="4806.07"/>
    <n v="5094.43"/>
    <n v="9.44"/>
    <n v="9.8800000000000008"/>
    <n v="564286.28"/>
    <n v="549848.81000000006"/>
    <n v="-14437.469999999972"/>
    <s v="R:\Wydziały\WIAiS\Nauczyciele\za 2020 rok\Sprawozdania pierwotne\kng.Subkowy.xlsx"/>
  </r>
  <r>
    <n v="22"/>
    <n v="14"/>
    <n v="5"/>
    <n v="2"/>
    <x v="73"/>
    <n v="2020"/>
    <x v="3"/>
    <n v="1.84"/>
    <n v="6141.09"/>
    <n v="6509.55"/>
    <n v="50.61"/>
    <n v="49.47"/>
    <n v="3774514.27"/>
    <n v="3695778.89"/>
    <n v="-78735.379999999888"/>
    <s v="R:\Wydziały\WIAiS\Nauczyciele\za 2020 rok\Sprawozdania pierwotne\kng.Subkowy.xlsx"/>
  </r>
  <r>
    <n v="22"/>
    <n v="5"/>
    <n v="6"/>
    <n v="2"/>
    <x v="74"/>
    <n v="2020"/>
    <x v="0"/>
    <n v="1"/>
    <n v="3337.55"/>
    <n v="3537.8"/>
    <n v="10.33"/>
    <n v="13.32"/>
    <n v="464309.12"/>
    <n v="635845.9"/>
    <n v="171536.78000000003"/>
    <s v="R:\Wydziały\WIAiS\Nauczyciele\za 2020 rok\Sprawozdania pierwotne\kng.Stężyca.xlsx"/>
  </r>
  <r>
    <n v="22"/>
    <n v="5"/>
    <n v="6"/>
    <n v="2"/>
    <x v="74"/>
    <n v="2020"/>
    <x v="1"/>
    <n v="1.1100000000000001"/>
    <n v="3704.68"/>
    <n v="3926.96"/>
    <n v="31.06"/>
    <n v="34.29"/>
    <n v="1459160.72"/>
    <n v="1824613.68"/>
    <n v="365452.95999999996"/>
    <s v="R:\Wydziały\WIAiS\Nauczyciele\za 2020 rok\Sprawozdania pierwotne\kng.Stężyca.xlsx"/>
  </r>
  <r>
    <n v="22"/>
    <n v="5"/>
    <n v="6"/>
    <n v="2"/>
    <x v="74"/>
    <n v="2020"/>
    <x v="2"/>
    <n v="1.44"/>
    <n v="4806.07"/>
    <n v="5094.43"/>
    <n v="39.700000000000003"/>
    <n v="33.31"/>
    <n v="2205189.69"/>
    <n v="2208077.7000000002"/>
    <n v="2888.0100000002421"/>
    <s v="R:\Wydziały\WIAiS\Nauczyciele\za 2020 rok\Sprawozdania pierwotne\kng.Stężyca.xlsx"/>
  </r>
  <r>
    <n v="22"/>
    <n v="5"/>
    <n v="6"/>
    <n v="2"/>
    <x v="74"/>
    <n v="2020"/>
    <x v="3"/>
    <n v="1.84"/>
    <n v="6141.09"/>
    <n v="6509.55"/>
    <n v="94.92"/>
    <n v="107.74"/>
    <n v="7468653.7699999996"/>
    <n v="8163932.0700000003"/>
    <n v="695278.30000000075"/>
    <s v="R:\Wydziały\WIAiS\Nauczyciele\za 2020 rok\Sprawozdania pierwotne\kng.Stężyca.xlsx"/>
  </r>
  <r>
    <n v="22"/>
    <n v="1"/>
    <n v="8"/>
    <n v="2"/>
    <x v="75"/>
    <n v="2020"/>
    <x v="0"/>
    <n v="1"/>
    <n v="3337.55"/>
    <n v="3537.8"/>
    <n v="1.69"/>
    <n v="1.65"/>
    <n v="68473.16"/>
    <n v="70651.490000000005"/>
    <n v="2178.3300000000017"/>
    <s v="R:\Wydziały\WIAiS\Nauczyciele\za 2020 rok\Sprawozdania pierwotne\kng.Studzienice.xls"/>
  </r>
  <r>
    <n v="22"/>
    <n v="1"/>
    <n v="8"/>
    <n v="2"/>
    <x v="75"/>
    <n v="2020"/>
    <x v="1"/>
    <n v="1.1100000000000001"/>
    <n v="3704.68"/>
    <n v="3926.96"/>
    <n v="6.73"/>
    <n v="4.5199999999999996"/>
    <n v="270459.40999999997"/>
    <n v="285517.21999999997"/>
    <n v="15057.809999999998"/>
    <s v="R:\Wydziały\WIAiS\Nauczyciele\za 2020 rok\Sprawozdania pierwotne\kng.Studzienice.xls"/>
  </r>
  <r>
    <n v="22"/>
    <n v="1"/>
    <n v="8"/>
    <n v="2"/>
    <x v="75"/>
    <n v="2020"/>
    <x v="2"/>
    <n v="1.44"/>
    <n v="4806.07"/>
    <n v="5094.43"/>
    <n v="17.93"/>
    <n v="16.53"/>
    <n v="1026226.39"/>
    <n v="1038055.51"/>
    <n v="11829.119999999995"/>
    <s v="R:\Wydziały\WIAiS\Nauczyciele\za 2020 rok\Sprawozdania pierwotne\kng.Studzienice.xls"/>
  </r>
  <r>
    <n v="22"/>
    <n v="1"/>
    <n v="8"/>
    <n v="2"/>
    <x v="75"/>
    <n v="2020"/>
    <x v="3"/>
    <n v="1.84"/>
    <n v="6141.09"/>
    <n v="6509.55"/>
    <n v="37.03"/>
    <n v="40.33"/>
    <n v="2869357.11"/>
    <n v="2871656.29"/>
    <n v="2299.1800000001676"/>
    <s v="R:\Wydziały\WIAiS\Nauczyciele\za 2020 rok\Sprawozdania pierwotne\kng.Studzienice.xls"/>
  </r>
  <r>
    <n v="22"/>
    <n v="10"/>
    <n v="4"/>
    <n v="2"/>
    <x v="76"/>
    <n v="2020"/>
    <x v="0"/>
    <n v="1"/>
    <n v="3337.55"/>
    <n v="3537.8"/>
    <n v="4.53"/>
    <n v="1.68"/>
    <n v="144726.82999999999"/>
    <n v="159401.63"/>
    <n v="14674.800000000017"/>
    <s v="R:\Wydziały\WIAiS\Nauczyciele\za 2020 rok\Sprawozdania pierwotne\kng.Stegna.xlsx"/>
  </r>
  <r>
    <n v="22"/>
    <n v="10"/>
    <n v="4"/>
    <n v="2"/>
    <x v="76"/>
    <n v="2020"/>
    <x v="1"/>
    <n v="1.1100000000000001"/>
    <n v="3704.68"/>
    <n v="3926.96"/>
    <n v="23.42"/>
    <n v="25.45"/>
    <n v="1093873.3700000001"/>
    <n v="1140510.8799999999"/>
    <n v="46637.509999999776"/>
    <s v="R:\Wydziały\WIAiS\Nauczyciele\za 2020 rok\Sprawozdania pierwotne\kng.Stegna.xlsx"/>
  </r>
  <r>
    <n v="22"/>
    <n v="10"/>
    <n v="4"/>
    <n v="2"/>
    <x v="76"/>
    <n v="2020"/>
    <x v="2"/>
    <n v="1.44"/>
    <n v="4806.07"/>
    <n v="5094.43"/>
    <n v="28.87"/>
    <n v="28.92"/>
    <n v="1699333.59"/>
    <n v="1697350.32"/>
    <n v="-1983.2700000000186"/>
    <s v="R:\Wydziały\WIAiS\Nauczyciele\za 2020 rok\Sprawozdania pierwotne\kng.Stegna.xlsx"/>
  </r>
  <r>
    <n v="22"/>
    <n v="10"/>
    <n v="4"/>
    <n v="2"/>
    <x v="76"/>
    <n v="2020"/>
    <x v="3"/>
    <n v="1.84"/>
    <n v="6141.09"/>
    <n v="6509.55"/>
    <n v="72.25"/>
    <n v="66.650000000000006"/>
    <n v="5284996.05"/>
    <n v="5242113.0199999996"/>
    <n v="-42883.030000000261"/>
    <s v="R:\Wydziały\WIAiS\Nauczyciele\za 2020 rok\Sprawozdania pierwotne\kng.Stegna.xlsx"/>
  </r>
  <r>
    <n v="22"/>
    <n v="16"/>
    <n v="4"/>
    <n v="2"/>
    <x v="77"/>
    <n v="2020"/>
    <x v="0"/>
    <n v="1"/>
    <n v="3337.55"/>
    <n v="3537.8"/>
    <n v="1.1299999999999999"/>
    <n v="1.91"/>
    <n v="57200.24"/>
    <n v="58144.36"/>
    <n v="944.12000000000262"/>
    <s v="R:\Wydziały\WIAiS\Nauczyciele\za 2020 rok\Sprawozdania pierwotne\kng.Stary Targ.xls"/>
  </r>
  <r>
    <n v="22"/>
    <n v="16"/>
    <n v="4"/>
    <n v="2"/>
    <x v="77"/>
    <n v="2020"/>
    <x v="1"/>
    <n v="1.1100000000000001"/>
    <n v="3704.68"/>
    <n v="3926.96"/>
    <n v="12.76"/>
    <n v="14.65"/>
    <n v="608293.59"/>
    <n v="692250.79"/>
    <n v="83957.20000000007"/>
    <s v="R:\Wydziały\WIAiS\Nauczyciele\za 2020 rok\Sprawozdania pierwotne\kng.Stary Targ.xls"/>
  </r>
  <r>
    <n v="22"/>
    <n v="16"/>
    <n v="4"/>
    <n v="2"/>
    <x v="77"/>
    <n v="2020"/>
    <x v="2"/>
    <n v="1.44"/>
    <n v="4806.07"/>
    <n v="5094.43"/>
    <n v="9.43"/>
    <n v="9.3000000000000007"/>
    <n v="552082.72"/>
    <n v="561852.96"/>
    <n v="9770.2399999999907"/>
    <s v="R:\Wydziały\WIAiS\Nauczyciele\za 2020 rok\Sprawozdania pierwotne\kng.Stary Targ.xls"/>
  </r>
  <r>
    <n v="22"/>
    <n v="16"/>
    <n v="4"/>
    <n v="2"/>
    <x v="77"/>
    <n v="2020"/>
    <x v="3"/>
    <n v="1.84"/>
    <n v="6141.09"/>
    <n v="6509.55"/>
    <n v="43.2"/>
    <n v="39.92"/>
    <n v="3161805.65"/>
    <n v="3253148.28"/>
    <n v="91342.629999999888"/>
    <s v="R:\Wydziały\WIAiS\Nauczyciele\za 2020 rok\Sprawozdania pierwotne\kng.Stary Targ.xls"/>
  </r>
  <r>
    <n v="22"/>
    <n v="16"/>
    <n v="3"/>
    <n v="2"/>
    <x v="78"/>
    <n v="2020"/>
    <x v="0"/>
    <n v="1"/>
    <n v="3337.55"/>
    <n v="3537.8"/>
    <n v="1.1100000000000001"/>
    <n v="0.55000000000000004"/>
    <n v="37420.6"/>
    <n v="33311.410000000003"/>
    <n v="-4109.1899999999951"/>
    <s v="R:\Wydziały\WIAiS\Nauczyciele\za 2020 rok\Sprawozdania pierwotne\kng.Stary Dzierzgoń.xlsx"/>
  </r>
  <r>
    <n v="22"/>
    <n v="16"/>
    <n v="3"/>
    <n v="2"/>
    <x v="78"/>
    <n v="2020"/>
    <x v="1"/>
    <n v="1.1100000000000001"/>
    <n v="3704.68"/>
    <n v="3926.96"/>
    <n v="3.89"/>
    <n v="3"/>
    <n v="162413.16"/>
    <n v="182715.24"/>
    <n v="20302.079999999987"/>
    <s v="R:\Wydziały\WIAiS\Nauczyciele\za 2020 rok\Sprawozdania pierwotne\kng.Stary Dzierzgoń.xlsx"/>
  </r>
  <r>
    <n v="22"/>
    <n v="16"/>
    <n v="3"/>
    <n v="2"/>
    <x v="78"/>
    <n v="2020"/>
    <x v="2"/>
    <n v="1.44"/>
    <n v="4806.07"/>
    <n v="5094.43"/>
    <n v="4.91"/>
    <n v="4.9400000000000004"/>
    <n v="289448.37"/>
    <n v="331979.94"/>
    <n v="42531.570000000007"/>
    <s v="R:\Wydziały\WIAiS\Nauczyciele\za 2020 rok\Sprawozdania pierwotne\kng.Stary Dzierzgoń.xlsx"/>
  </r>
  <r>
    <n v="22"/>
    <n v="16"/>
    <n v="3"/>
    <n v="2"/>
    <x v="78"/>
    <n v="2020"/>
    <x v="3"/>
    <n v="1.84"/>
    <n v="6141.09"/>
    <n v="6509.55"/>
    <n v="28.36"/>
    <n v="27.99"/>
    <n v="2122099.7200000002"/>
    <n v="2110834.69"/>
    <n v="-11265.030000000261"/>
    <s v="R:\Wydziały\WIAiS\Nauczyciele\za 2020 rok\Sprawozdania pierwotne\kng.Stary Dzierzgoń.xlsx"/>
  </r>
  <r>
    <n v="22"/>
    <n v="13"/>
    <n v="12"/>
    <n v="2"/>
    <x v="79"/>
    <n v="2020"/>
    <x v="0"/>
    <n v="1"/>
    <n v="3337.55"/>
    <n v="3537.8"/>
    <n v="8.64"/>
    <n v="7.56"/>
    <n v="337674.53"/>
    <n v="358789"/>
    <n v="21114.469999999972"/>
    <s v="R:\Wydziały\WIAiS\Nauczyciele\za 2020 rok\Sprawozdania pierwotne\kng.Starogard Gdański.xls"/>
  </r>
  <r>
    <n v="22"/>
    <n v="13"/>
    <n v="12"/>
    <n v="2"/>
    <x v="79"/>
    <n v="2020"/>
    <x v="1"/>
    <n v="1.1100000000000001"/>
    <n v="3704.68"/>
    <n v="3926.96"/>
    <n v="37.01"/>
    <n v="42.22"/>
    <n v="1760066.66"/>
    <n v="1909353.89"/>
    <n v="149287.22999999998"/>
    <s v="R:\Wydziały\WIAiS\Nauczyciele\za 2020 rok\Sprawozdania pierwotne\kng.Starogard Gdański.xls"/>
  </r>
  <r>
    <n v="22"/>
    <n v="13"/>
    <n v="12"/>
    <n v="2"/>
    <x v="79"/>
    <n v="2020"/>
    <x v="2"/>
    <n v="1.44"/>
    <n v="4806.07"/>
    <n v="5094.43"/>
    <n v="30.09"/>
    <n v="32.49"/>
    <n v="1818989.29"/>
    <n v="1825377.34"/>
    <n v="6388.0500000000466"/>
    <s v="R:\Wydziały\WIAiS\Nauczyciele\za 2020 rok\Sprawozdania pierwotne\kng.Starogard Gdański.xls"/>
  </r>
  <r>
    <n v="22"/>
    <n v="13"/>
    <n v="12"/>
    <n v="2"/>
    <x v="79"/>
    <n v="2020"/>
    <x v="3"/>
    <n v="1.84"/>
    <n v="6141.09"/>
    <n v="6509.55"/>
    <n v="97.14"/>
    <n v="96.99"/>
    <n v="7297808.8799999999"/>
    <n v="7419042.8899999997"/>
    <n v="121234.00999999978"/>
    <s v="R:\Wydziały\WIAiS\Nauczyciele\za 2020 rok\Sprawozdania pierwotne\kng.Starogard Gdański.xls"/>
  </r>
  <r>
    <n v="22"/>
    <n v="9"/>
    <n v="8"/>
    <n v="2"/>
    <x v="80"/>
    <n v="2020"/>
    <x v="0"/>
    <n v="1"/>
    <n v="3337.55"/>
    <n v="3537.8"/>
    <n v="0"/>
    <n v="1.96"/>
    <n v="27736.35"/>
    <n v="32455.66"/>
    <n v="4719.3100000000013"/>
    <s v="R:\Wydziały\WIAiS\Nauczyciele\za 2020 rok\Sprawozdania pierwotne\kng.Stare Pole.xls"/>
  </r>
  <r>
    <n v="22"/>
    <n v="9"/>
    <n v="8"/>
    <n v="2"/>
    <x v="80"/>
    <n v="2020"/>
    <x v="1"/>
    <n v="1.1100000000000001"/>
    <n v="3704.68"/>
    <n v="3926.96"/>
    <n v="4.5599999999999996"/>
    <n v="3.98"/>
    <n v="197663.93"/>
    <n v="224766.43"/>
    <n v="27102.5"/>
    <s v="R:\Wydziały\WIAiS\Nauczyciele\za 2020 rok\Sprawozdania pierwotne\kng.Stare Pole.xls"/>
  </r>
  <r>
    <n v="22"/>
    <n v="9"/>
    <n v="8"/>
    <n v="2"/>
    <x v="80"/>
    <n v="2020"/>
    <x v="2"/>
    <n v="1.44"/>
    <n v="4806.07"/>
    <n v="5094.43"/>
    <n v="7.96"/>
    <n v="7.71"/>
    <n v="463162.76"/>
    <n v="494162.55"/>
    <n v="30999.789999999979"/>
    <s v="R:\Wydziały\WIAiS\Nauczyciele\za 2020 rok\Sprawozdania pierwotne\kng.Stare Pole.xls"/>
  </r>
  <r>
    <n v="22"/>
    <n v="9"/>
    <n v="8"/>
    <n v="2"/>
    <x v="80"/>
    <n v="2020"/>
    <x v="3"/>
    <n v="1.84"/>
    <n v="6141.09"/>
    <n v="6509.55"/>
    <n v="35.29"/>
    <n v="34.65"/>
    <n v="2635976.16"/>
    <n v="2687744.47"/>
    <n v="51768.310000000056"/>
    <s v="R:\Wydziały\WIAiS\Nauczyciele\za 2020 rok\Sprawozdania pierwotne\kng.Stare Pole.xls"/>
  </r>
  <r>
    <n v="22"/>
    <n v="6"/>
    <n v="8"/>
    <n v="2"/>
    <x v="81"/>
    <n v="2020"/>
    <x v="0"/>
    <n v="1"/>
    <n v="3337.55"/>
    <n v="3537.8"/>
    <n v="4.97"/>
    <n v="4.3600000000000003"/>
    <n v="194400.22"/>
    <n v="212124.31"/>
    <n v="17724.089999999997"/>
    <s v="R:\Wydziały\WIAiS\Nauczyciele\za 2020 rok\Sprawozdania pierwotne\kng.Stara Kiszewa.xls"/>
  </r>
  <r>
    <n v="22"/>
    <n v="6"/>
    <n v="8"/>
    <n v="2"/>
    <x v="81"/>
    <n v="2020"/>
    <x v="1"/>
    <n v="1.1100000000000001"/>
    <n v="3704.68"/>
    <n v="3926.96"/>
    <n v="15.14"/>
    <n v="16.09"/>
    <n v="701449.99"/>
    <n v="708958.76"/>
    <n v="7508.7700000000186"/>
    <s v="R:\Wydziały\WIAiS\Nauczyciele\za 2020 rok\Sprawozdania pierwotne\kng.Stara Kiszewa.xls"/>
  </r>
  <r>
    <n v="22"/>
    <n v="6"/>
    <n v="8"/>
    <n v="2"/>
    <x v="81"/>
    <n v="2020"/>
    <x v="2"/>
    <n v="1.44"/>
    <n v="4806.07"/>
    <n v="5094.43"/>
    <n v="13.78"/>
    <n v="20.03"/>
    <n v="937986.89"/>
    <n v="995044.3"/>
    <n v="57057.410000000033"/>
    <s v="R:\Wydziały\WIAiS\Nauczyciele\za 2020 rok\Sprawozdania pierwotne\kng.Stara Kiszewa.xls"/>
  </r>
  <r>
    <n v="22"/>
    <n v="6"/>
    <n v="8"/>
    <n v="2"/>
    <x v="81"/>
    <n v="2020"/>
    <x v="3"/>
    <n v="1.84"/>
    <n v="6141.09"/>
    <n v="6509.55"/>
    <n v="48.74"/>
    <n v="49.14"/>
    <n v="3674050.96"/>
    <n v="3944530.75"/>
    <n v="270479.79000000004"/>
    <s v="R:\Wydziały\WIAiS\Nauczyciele\za 2020 rok\Sprawozdania pierwotne\kng.Stara Kiszewa.xls"/>
  </r>
  <r>
    <n v="22"/>
    <n v="5"/>
    <n v="5"/>
    <n v="2"/>
    <x v="82"/>
    <n v="2020"/>
    <x v="0"/>
    <n v="1"/>
    <n v="3337.55"/>
    <n v="3537.8"/>
    <n v="4.9000000000000004"/>
    <n v="1.93"/>
    <n v="158143.78"/>
    <n v="172731.98"/>
    <n v="14588.200000000012"/>
    <s v="R:\Wydziały\WIAiS\Nauczyciele\za 2020 rok\Sprawozdania pierwotne\kng.Somonino.xls"/>
  </r>
  <r>
    <n v="22"/>
    <n v="5"/>
    <n v="5"/>
    <n v="2"/>
    <x v="82"/>
    <n v="2020"/>
    <x v="1"/>
    <n v="1.1100000000000001"/>
    <n v="3704.68"/>
    <n v="3926.96"/>
    <n v="15.59"/>
    <n v="20.49"/>
    <n v="783901.33"/>
    <n v="813048.58"/>
    <n v="29147.25"/>
    <s v="R:\Wydziały\WIAiS\Nauczyciele\za 2020 rok\Sprawozdania pierwotne\kng.Somonino.xls"/>
  </r>
  <r>
    <n v="22"/>
    <n v="5"/>
    <n v="5"/>
    <n v="2"/>
    <x v="82"/>
    <n v="2020"/>
    <x v="2"/>
    <n v="1.44"/>
    <n v="4806.07"/>
    <n v="5094.43"/>
    <n v="16.09"/>
    <n v="11.61"/>
    <n v="855222.66"/>
    <n v="901564.96"/>
    <n v="46342.29999999993"/>
    <s v="R:\Wydziały\WIAiS\Nauczyciele\za 2020 rok\Sprawozdania pierwotne\kng.Somonino.xls"/>
  </r>
  <r>
    <n v="22"/>
    <n v="5"/>
    <n v="5"/>
    <n v="2"/>
    <x v="82"/>
    <n v="2020"/>
    <x v="3"/>
    <n v="1.84"/>
    <n v="6141.09"/>
    <n v="6509.55"/>
    <n v="75.47"/>
    <n v="73.36"/>
    <n v="5617906.8499999996"/>
    <n v="6029911"/>
    <n v="412004.15000000037"/>
    <s v="R:\Wydziały\WIAiS\Nauczyciele\za 2020 rok\Sprawozdania pierwotne\kng.Somonino.xls"/>
  </r>
  <r>
    <n v="22"/>
    <n v="13"/>
    <n v="11"/>
    <n v="2"/>
    <x v="83"/>
    <n v="2020"/>
    <x v="0"/>
    <n v="1"/>
    <n v="3337.55"/>
    <n v="3537.8"/>
    <n v="0"/>
    <n v="0.91"/>
    <n v="12877.59"/>
    <n v="13800.16"/>
    <n v="922.56999999999971"/>
    <s v="R:\Wydziały\WIAiS\Nauczyciele\za 2020 rok\Sprawozdania pierwotne\kng.Smętowo Graniczne.xlsx"/>
  </r>
  <r>
    <n v="22"/>
    <n v="13"/>
    <n v="11"/>
    <n v="2"/>
    <x v="83"/>
    <n v="2020"/>
    <x v="1"/>
    <n v="1.1100000000000001"/>
    <n v="3704.68"/>
    <n v="3926.96"/>
    <n v="8.75"/>
    <n v="8.69"/>
    <n v="395828.73"/>
    <n v="435465.66"/>
    <n v="39636.929999999993"/>
    <s v="R:\Wydziały\WIAiS\Nauczyciele\za 2020 rok\Sprawozdania pierwotne\kng.Smętowo Graniczne.xlsx"/>
  </r>
  <r>
    <n v="22"/>
    <n v="13"/>
    <n v="11"/>
    <n v="2"/>
    <x v="83"/>
    <n v="2020"/>
    <x v="2"/>
    <n v="1.44"/>
    <n v="4806.07"/>
    <n v="5094.43"/>
    <n v="5.57"/>
    <n v="5.54"/>
    <n v="327051.05"/>
    <n v="302035.86"/>
    <n v="-25015.190000000002"/>
    <s v="R:\Wydziały\WIAiS\Nauczyciele\za 2020 rok\Sprawozdania pierwotne\kng.Smętowo Graniczne.xlsx"/>
  </r>
  <r>
    <n v="22"/>
    <n v="13"/>
    <n v="11"/>
    <n v="2"/>
    <x v="83"/>
    <n v="2020"/>
    <x v="3"/>
    <n v="1.84"/>
    <n v="6141.09"/>
    <n v="6509.55"/>
    <n v="46.52"/>
    <n v="41.1"/>
    <n v="3355638.07"/>
    <n v="3361361.98"/>
    <n v="5723.910000000149"/>
    <s v="R:\Wydziały\WIAiS\Nauczyciele\za 2020 rok\Sprawozdania pierwotne\kng.Smętowo Graniczne.xlsx"/>
  </r>
  <r>
    <n v="22"/>
    <n v="12"/>
    <n v="9"/>
    <n v="2"/>
    <x v="84"/>
    <n v="2020"/>
    <x v="0"/>
    <n v="1"/>
    <n v="3337.55"/>
    <n v="3537.8"/>
    <n v="0"/>
    <n v="0"/>
    <n v="0"/>
    <n v="0"/>
    <n v="0"/>
    <s v="R:\Wydziały\WIAiS\Nauczyciele\za 2020 rok\Sprawozdania pierwotne\kng.Smołdzino.xls"/>
  </r>
  <r>
    <n v="22"/>
    <n v="12"/>
    <n v="9"/>
    <n v="2"/>
    <x v="84"/>
    <n v="2020"/>
    <x v="1"/>
    <n v="1.1100000000000001"/>
    <n v="3704.68"/>
    <n v="3926.96"/>
    <n v="2.11"/>
    <n v="3.11"/>
    <n v="111386.38"/>
    <n v="139664.95000000001"/>
    <n v="28278.570000000007"/>
    <s v="R:\Wydziały\WIAiS\Nauczyciele\za 2020 rok\Sprawozdania pierwotne\kng.Smołdzino.xls"/>
  </r>
  <r>
    <n v="22"/>
    <n v="12"/>
    <n v="9"/>
    <n v="2"/>
    <x v="84"/>
    <n v="2020"/>
    <x v="2"/>
    <n v="1.44"/>
    <n v="4806.07"/>
    <n v="5094.43"/>
    <n v="11.58"/>
    <n v="11.41"/>
    <n v="677744.11"/>
    <n v="773254.46"/>
    <n v="95510.349999999977"/>
    <s v="R:\Wydziały\WIAiS\Nauczyciele\za 2020 rok\Sprawozdania pierwotne\kng.Smołdzino.xls"/>
  </r>
  <r>
    <n v="22"/>
    <n v="12"/>
    <n v="9"/>
    <n v="2"/>
    <x v="84"/>
    <n v="2020"/>
    <x v="3"/>
    <n v="1.84"/>
    <n v="6141.09"/>
    <n v="6509.55"/>
    <n v="18.48"/>
    <n v="18.100000000000001"/>
    <n v="1379190.17"/>
    <n v="1422937.7"/>
    <n v="43747.530000000028"/>
    <s v="R:\Wydziały\WIAiS\Nauczyciele\za 2020 rok\Sprawozdania pierwotne\kng.Smołdzino.xls"/>
  </r>
  <r>
    <n v="22"/>
    <n v="13"/>
    <n v="10"/>
    <n v="2"/>
    <x v="85"/>
    <n v="2020"/>
    <x v="0"/>
    <n v="1"/>
    <n v="3337.55"/>
    <n v="3537.8"/>
    <n v="5.08"/>
    <n v="0.25"/>
    <n v="139175.82999999999"/>
    <n v="164847.87"/>
    <n v="25672.040000000008"/>
    <s v="R:\Wydziały\WIAiS\Nauczyciele\za 2020 rok\Sprawozdania pierwotne\kng.Skórcz.xls"/>
  </r>
  <r>
    <n v="22"/>
    <n v="13"/>
    <n v="10"/>
    <n v="2"/>
    <x v="85"/>
    <n v="2020"/>
    <x v="1"/>
    <n v="1.1100000000000001"/>
    <n v="3704.68"/>
    <n v="3926.96"/>
    <n v="9.25"/>
    <n v="11.24"/>
    <n v="450702.44"/>
    <n v="491182.21"/>
    <n v="40479.770000000019"/>
    <s v="R:\Wydziały\WIAiS\Nauczyciele\za 2020 rok\Sprawozdania pierwotne\kng.Skórcz.xls"/>
  </r>
  <r>
    <n v="22"/>
    <n v="13"/>
    <n v="10"/>
    <n v="2"/>
    <x v="85"/>
    <n v="2020"/>
    <x v="2"/>
    <n v="1.44"/>
    <n v="4806.07"/>
    <n v="5094.43"/>
    <n v="11.85"/>
    <n v="11.86"/>
    <n v="697295.2"/>
    <n v="731054.89"/>
    <n v="33759.690000000061"/>
    <s v="R:\Wydziały\WIAiS\Nauczyciele\za 2020 rok\Sprawozdania pierwotne\kng.Skórcz.xls"/>
  </r>
  <r>
    <n v="22"/>
    <n v="13"/>
    <n v="10"/>
    <n v="2"/>
    <x v="85"/>
    <n v="2020"/>
    <x v="3"/>
    <n v="1.84"/>
    <n v="6141.09"/>
    <n v="6509.55"/>
    <n v="25.77"/>
    <n v="25.04"/>
    <n v="1918043.64"/>
    <n v="2107707.4"/>
    <n v="189663.76"/>
    <s v="R:\Wydziały\WIAiS\Nauczyciele\za 2020 rok\Sprawozdania pierwotne\kng.Skórcz.xls"/>
  </r>
  <r>
    <n v="22"/>
    <n v="5"/>
    <n v="4"/>
    <n v="2"/>
    <x v="86"/>
    <n v="2020"/>
    <x v="0"/>
    <n v="1"/>
    <n v="3337.55"/>
    <n v="3537.8"/>
    <n v="11.6"/>
    <n v="8.69"/>
    <n v="432698.57"/>
    <n v="513651.42"/>
    <n v="80952.849999999977"/>
    <s v="R:\Wydziały\WIAiS\Nauczyciele\za 2020 rok\Sprawozdania pierwotne\kng.Sierakowice.xls"/>
  </r>
  <r>
    <n v="22"/>
    <n v="5"/>
    <n v="4"/>
    <n v="2"/>
    <x v="86"/>
    <n v="2020"/>
    <x v="1"/>
    <n v="1.1100000000000001"/>
    <n v="3704.68"/>
    <n v="3926.96"/>
    <n v="66.83"/>
    <n v="65.650000000000006"/>
    <n v="3011889.81"/>
    <n v="3393158.85"/>
    <n v="381269.04000000004"/>
    <s v="R:\Wydziały\WIAiS\Nauczyciele\za 2020 rok\Sprawozdania pierwotne\kng.Sierakowice.xls"/>
  </r>
  <r>
    <n v="22"/>
    <n v="5"/>
    <n v="4"/>
    <n v="2"/>
    <x v="86"/>
    <n v="2020"/>
    <x v="2"/>
    <n v="1.44"/>
    <n v="4806.07"/>
    <n v="5094.43"/>
    <n v="41.42"/>
    <n v="44.17"/>
    <n v="2492623.25"/>
    <n v="2671583.61"/>
    <n v="178960.35999999987"/>
    <s v="R:\Wydziały\WIAiS\Nauczyciele\za 2020 rok\Sprawozdania pierwotne\kng.Sierakowice.xls"/>
  </r>
  <r>
    <n v="22"/>
    <n v="5"/>
    <n v="4"/>
    <n v="2"/>
    <x v="86"/>
    <n v="2020"/>
    <x v="3"/>
    <n v="1.84"/>
    <n v="6141.09"/>
    <n v="6509.55"/>
    <n v="192.4"/>
    <n v="192.61"/>
    <n v="14467583.43"/>
    <n v="15649868.85"/>
    <n v="1182285.42"/>
    <s v="R:\Wydziały\WIAiS\Nauczyciele\za 2020 rok\Sprawozdania pierwotne\kng.Sierakowice.xls"/>
  </r>
  <r>
    <n v="22"/>
    <n v="7"/>
    <n v="6"/>
    <n v="2"/>
    <x v="87"/>
    <n v="2020"/>
    <x v="0"/>
    <n v="1"/>
    <n v="3337.55"/>
    <n v="3537.8"/>
    <n v="3.01"/>
    <n v="0.16"/>
    <n v="82632.399999999994"/>
    <n v="77907.72"/>
    <n v="-4724.679999999993"/>
    <s v="R:\Wydziały\WIAiS\Nauczyciele\za 2020 rok\Sprawozdania pierwotne\kng.Sadlinki.xls"/>
  </r>
  <r>
    <n v="22"/>
    <n v="7"/>
    <n v="6"/>
    <n v="2"/>
    <x v="87"/>
    <n v="2020"/>
    <x v="1"/>
    <n v="1.1100000000000001"/>
    <n v="3704.68"/>
    <n v="3926.96"/>
    <n v="4.9800000000000004"/>
    <n v="5.7"/>
    <n v="237129.14"/>
    <n v="238159.16"/>
    <n v="1030.0199999999895"/>
    <s v="R:\Wydziały\WIAiS\Nauczyciele\za 2020 rok\Sprawozdania pierwotne\kng.Sadlinki.xls"/>
  </r>
  <r>
    <n v="22"/>
    <n v="7"/>
    <n v="6"/>
    <n v="2"/>
    <x v="87"/>
    <n v="2020"/>
    <x v="2"/>
    <n v="1.44"/>
    <n v="4806.07"/>
    <n v="5094.43"/>
    <n v="7.24"/>
    <n v="7.98"/>
    <n v="440981.78"/>
    <n v="432150.46"/>
    <n v="-8831.320000000007"/>
    <s v="R:\Wydziały\WIAiS\Nauczyciele\za 2020 rok\Sprawozdania pierwotne\kng.Sadlinki.xls"/>
  </r>
  <r>
    <n v="22"/>
    <n v="7"/>
    <n v="6"/>
    <n v="2"/>
    <x v="87"/>
    <n v="2020"/>
    <x v="3"/>
    <n v="1.84"/>
    <n v="6141.09"/>
    <n v="6509.55"/>
    <n v="48.74"/>
    <n v="45"/>
    <n v="3566252.81"/>
    <n v="3460064.5"/>
    <n v="-106188.31000000006"/>
    <s v="R:\Wydziały\WIAiS\Nauczyciele\za 2020 rok\Sprawozdania pierwotne\kng.Sadlinki.xls"/>
  </r>
  <r>
    <n v="22"/>
    <n v="3"/>
    <n v="7"/>
    <n v="2"/>
    <x v="88"/>
    <n v="2020"/>
    <x v="0"/>
    <n v="1"/>
    <n v="3337.55"/>
    <n v="3537.8"/>
    <n v="3.28"/>
    <n v="3"/>
    <n v="130030.91"/>
    <n v="154756.71"/>
    <n v="24725.799999999988"/>
    <s v="R:\Wydziały\WIAiS\Nauczyciele\za 2020 rok\Sprawozdania pierwotne\kng.Rzeczenica.xlsx"/>
  </r>
  <r>
    <n v="22"/>
    <n v="3"/>
    <n v="7"/>
    <n v="2"/>
    <x v="88"/>
    <n v="2020"/>
    <x v="1"/>
    <n v="1.1100000000000001"/>
    <n v="3704.68"/>
    <n v="3926.96"/>
    <n v="4.1100000000000003"/>
    <n v="4.96"/>
    <n v="199720.76"/>
    <n v="229336.13"/>
    <n v="29615.369999999995"/>
    <s v="R:\Wydziały\WIAiS\Nauczyciele\za 2020 rok\Sprawozdania pierwotne\kng.Rzeczenica.xlsx"/>
  </r>
  <r>
    <n v="22"/>
    <n v="3"/>
    <n v="7"/>
    <n v="2"/>
    <x v="88"/>
    <n v="2020"/>
    <x v="2"/>
    <n v="1.44"/>
    <n v="4806.07"/>
    <n v="5094.43"/>
    <n v="8.4700000000000006"/>
    <n v="9.3000000000000007"/>
    <n v="515172.1"/>
    <n v="566608.93999999994"/>
    <n v="51436.839999999967"/>
    <s v="R:\Wydziały\WIAiS\Nauczyciele\za 2020 rok\Sprawozdania pierwotne\kng.Rzeczenica.xlsx"/>
  </r>
  <r>
    <n v="22"/>
    <n v="3"/>
    <n v="7"/>
    <n v="2"/>
    <x v="88"/>
    <n v="2020"/>
    <x v="3"/>
    <n v="1.84"/>
    <n v="6141.09"/>
    <n v="6509.55"/>
    <n v="22.81"/>
    <n v="23.88"/>
    <n v="1742418.32"/>
    <n v="1827097.25"/>
    <n v="84678.929999999935"/>
    <s v="R:\Wydziały\WIAiS\Nauczyciele\za 2020 rok\Sprawozdania pierwotne\kng.Rzeczenica.xlsx"/>
  </r>
  <r>
    <n v="22"/>
    <n v="7"/>
    <n v="5"/>
    <n v="2"/>
    <x v="89"/>
    <n v="2020"/>
    <x v="0"/>
    <n v="1"/>
    <n v="3337.55"/>
    <n v="3537.8"/>
    <n v="2"/>
    <n v="0"/>
    <n v="53400.800000000003"/>
    <n v="58629.55"/>
    <n v="5228.75"/>
    <s v="R:\Wydziały\WIAiS\Nauczyciele\za 2020 rok\Sprawozdania pierwotne\kng.Ryjewo.xls"/>
  </r>
  <r>
    <n v="22"/>
    <n v="7"/>
    <n v="5"/>
    <n v="2"/>
    <x v="89"/>
    <n v="2020"/>
    <x v="1"/>
    <n v="1.1100000000000001"/>
    <n v="3704.68"/>
    <n v="3926.96"/>
    <n v="7.24"/>
    <n v="6.93"/>
    <n v="323430.40000000002"/>
    <n v="383727.43"/>
    <n v="60297.02999999997"/>
    <s v="R:\Wydziały\WIAiS\Nauczyciele\za 2020 rok\Sprawozdania pierwotne\kng.Ryjewo.xls"/>
  </r>
  <r>
    <n v="22"/>
    <n v="7"/>
    <n v="5"/>
    <n v="2"/>
    <x v="89"/>
    <n v="2020"/>
    <x v="2"/>
    <n v="1.44"/>
    <n v="4806.07"/>
    <n v="5094.43"/>
    <n v="7.73"/>
    <n v="10.7"/>
    <n v="515248.97"/>
    <n v="506815.28"/>
    <n v="-8433.6899999999441"/>
    <s v="R:\Wydziały\WIAiS\Nauczyciele\za 2020 rok\Sprawozdania pierwotne\kng.Ryjewo.xls"/>
  </r>
  <r>
    <n v="22"/>
    <n v="7"/>
    <n v="5"/>
    <n v="2"/>
    <x v="89"/>
    <n v="2020"/>
    <x v="3"/>
    <n v="1.84"/>
    <n v="6141.09"/>
    <n v="6509.55"/>
    <n v="44.29"/>
    <n v="44.08"/>
    <n v="3323674.86"/>
    <n v="3614578.17"/>
    <n v="290903.31000000006"/>
    <s v="R:\Wydziały\WIAiS\Nauczyciele\za 2020 rok\Sprawozdania pierwotne\kng.Ryjewo.xls"/>
  </r>
  <r>
    <n v="22"/>
    <n v="11"/>
    <n v="7"/>
    <n v="2"/>
    <x v="90"/>
    <n v="2020"/>
    <x v="0"/>
    <n v="1"/>
    <n v="3337.55"/>
    <n v="3537.8"/>
    <n v="18.89"/>
    <n v="6.56"/>
    <n v="597202.43000000005"/>
    <n v="639862.18999999994"/>
    <n v="42659.759999999893"/>
    <s v="R:\Wydziały\WIAiS\Nauczyciele\za 2020 rok\Sprawozdania pierwotne\kng.Puck.xls"/>
  </r>
  <r>
    <n v="22"/>
    <n v="11"/>
    <n v="7"/>
    <n v="2"/>
    <x v="90"/>
    <n v="2020"/>
    <x v="1"/>
    <n v="1.1100000000000001"/>
    <n v="3704.68"/>
    <n v="3926.96"/>
    <n v="63.15"/>
    <n v="73.3"/>
    <n v="3022989.01"/>
    <n v="3266649.69"/>
    <n v="243660.68000000017"/>
    <s v="R:\Wydziały\WIAiS\Nauczyciele\za 2020 rok\Sprawozdania pierwotne\kng.Puck.xls"/>
  </r>
  <r>
    <n v="22"/>
    <n v="11"/>
    <n v="7"/>
    <n v="2"/>
    <x v="90"/>
    <n v="2020"/>
    <x v="2"/>
    <n v="1.44"/>
    <n v="4806.07"/>
    <n v="5094.43"/>
    <n v="90.36"/>
    <n v="90.09"/>
    <n v="5310040.68"/>
    <n v="5657651.1500000004"/>
    <n v="347610.47000000067"/>
    <s v="R:\Wydziały\WIAiS\Nauczyciele\za 2020 rok\Sprawozdania pierwotne\kng.Puck.xls"/>
  </r>
  <r>
    <n v="22"/>
    <n v="11"/>
    <n v="7"/>
    <n v="2"/>
    <x v="90"/>
    <n v="2020"/>
    <x v="3"/>
    <n v="1.84"/>
    <n v="6141.09"/>
    <n v="6509.55"/>
    <n v="205.02"/>
    <n v="198.21"/>
    <n v="15233401.800000001"/>
    <n v="16325370.630000001"/>
    <n v="1091968.83"/>
    <s v="R:\Wydziały\WIAiS\Nauczyciele\za 2020 rok\Sprawozdania pierwotne\kng.Puck.xls"/>
  </r>
  <r>
    <n v="22"/>
    <n v="4"/>
    <n v="6"/>
    <n v="2"/>
    <x v="91"/>
    <n v="2020"/>
    <x v="0"/>
    <n v="1"/>
    <n v="3337.55"/>
    <n v="3537.8"/>
    <n v="6.7"/>
    <n v="2"/>
    <n v="207195.08"/>
    <n v="220007.14"/>
    <n v="12812.060000000027"/>
    <s v="R:\Wydziały\WIAiS\Nauczyciele\za 2020 rok\Sprawozdania pierwotne\kng.Pszczółki.xls"/>
  </r>
  <r>
    <n v="22"/>
    <n v="4"/>
    <n v="6"/>
    <n v="2"/>
    <x v="91"/>
    <n v="2020"/>
    <x v="1"/>
    <n v="1.1100000000000001"/>
    <n v="3704.68"/>
    <n v="3926.96"/>
    <n v="21.19"/>
    <n v="27.25"/>
    <n v="1056055.99"/>
    <n v="1160506.03"/>
    <n v="104450.04000000004"/>
    <s v="R:\Wydziały\WIAiS\Nauczyciele\za 2020 rok\Sprawozdania pierwotne\kng.Pszczółki.xls"/>
  </r>
  <r>
    <n v="22"/>
    <n v="4"/>
    <n v="6"/>
    <n v="2"/>
    <x v="91"/>
    <n v="2020"/>
    <x v="2"/>
    <n v="1.44"/>
    <n v="4806.07"/>
    <n v="5094.43"/>
    <n v="20.05"/>
    <n v="20.36"/>
    <n v="1185784.01"/>
    <n v="1193030.07"/>
    <n v="7246.0600000000559"/>
    <s v="R:\Wydziały\WIAiS\Nauczyciele\za 2020 rok\Sprawozdania pierwotne\kng.Pszczółki.xls"/>
  </r>
  <r>
    <n v="22"/>
    <n v="4"/>
    <n v="6"/>
    <n v="2"/>
    <x v="91"/>
    <n v="2020"/>
    <x v="3"/>
    <n v="1.84"/>
    <n v="6141.09"/>
    <n v="6509.55"/>
    <n v="52.43"/>
    <n v="55.76"/>
    <n v="4027708.82"/>
    <n v="3995053.68"/>
    <n v="-32655.139999999665"/>
    <s v="R:\Wydziały\WIAiS\Nauczyciele\za 2020 rok\Sprawozdania pierwotne\kng.Pszczółki.xls"/>
  </r>
  <r>
    <n v="22"/>
    <n v="4"/>
    <n v="5"/>
    <n v="2"/>
    <x v="92"/>
    <n v="2020"/>
    <x v="0"/>
    <n v="1"/>
    <n v="3337.55"/>
    <n v="3537.8"/>
    <n v="3.5"/>
    <n v="2.19"/>
    <n v="124442.53"/>
    <n v="136133.29"/>
    <n v="11690.760000000009"/>
    <s v="R:\Wydziały\WIAiS\Nauczyciele\za 2020 rok\Sprawozdania pierwotne\kng.Przywidz.xls"/>
  </r>
  <r>
    <n v="22"/>
    <n v="4"/>
    <n v="5"/>
    <n v="2"/>
    <x v="92"/>
    <n v="2020"/>
    <x v="1"/>
    <n v="1.1100000000000001"/>
    <n v="3704.68"/>
    <n v="3926.96"/>
    <n v="17.98"/>
    <n v="21.2"/>
    <n v="865887.38"/>
    <n v="916474.5"/>
    <n v="50587.119999999995"/>
    <s v="R:\Wydziały\WIAiS\Nauczyciele\za 2020 rok\Sprawozdania pierwotne\kng.Przywidz.xls"/>
  </r>
  <r>
    <n v="22"/>
    <n v="4"/>
    <n v="5"/>
    <n v="2"/>
    <x v="92"/>
    <n v="2020"/>
    <x v="2"/>
    <n v="1.44"/>
    <n v="4806.07"/>
    <n v="5094.43"/>
    <n v="6.01"/>
    <n v="8.11"/>
    <n v="396339.15"/>
    <n v="387699.47"/>
    <n v="-8639.6800000000512"/>
    <s v="R:\Wydziały\WIAiS\Nauczyciele\za 2020 rok\Sprawozdania pierwotne\kng.Przywidz.xls"/>
  </r>
  <r>
    <n v="22"/>
    <n v="4"/>
    <n v="5"/>
    <n v="2"/>
    <x v="92"/>
    <n v="2020"/>
    <x v="3"/>
    <n v="1.84"/>
    <n v="6141.09"/>
    <n v="6509.55"/>
    <n v="37.78"/>
    <n v="35.69"/>
    <n v="2785386.4"/>
    <n v="2916852.81"/>
    <n v="131466.41000000015"/>
    <s v="R:\Wydziały\WIAiS\Nauczyciele\za 2020 rok\Sprawozdania pierwotne\kng.Przywidz.xls"/>
  </r>
  <r>
    <n v="22"/>
    <n v="5"/>
    <n v="3"/>
    <n v="2"/>
    <x v="93"/>
    <n v="2020"/>
    <x v="0"/>
    <n v="1"/>
    <n v="3337.55"/>
    <n v="3537.8"/>
    <n v="4.3600000000000003"/>
    <n v="2.75"/>
    <n v="155329.54"/>
    <n v="177581.86"/>
    <n v="22252.319999999978"/>
    <s v="R:\Wydziały\WIAiS\Nauczyciele\za 2020 rok\Sprawozdania pierwotne\kng.Przodkowo.xls"/>
  </r>
  <r>
    <n v="22"/>
    <n v="5"/>
    <n v="3"/>
    <n v="2"/>
    <x v="93"/>
    <n v="2020"/>
    <x v="1"/>
    <n v="1.1100000000000001"/>
    <n v="3704.68"/>
    <n v="3926.96"/>
    <n v="17.559999999999999"/>
    <n v="26.13"/>
    <n v="930879.31"/>
    <n v="1009795.58"/>
    <n v="78916.269999999902"/>
    <s v="R:\Wydziały\WIAiS\Nauczyciele\za 2020 rok\Sprawozdania pierwotne\kng.Przodkowo.xls"/>
  </r>
  <r>
    <n v="22"/>
    <n v="5"/>
    <n v="3"/>
    <n v="2"/>
    <x v="93"/>
    <n v="2020"/>
    <x v="2"/>
    <n v="1.44"/>
    <n v="4806.07"/>
    <n v="5094.43"/>
    <n v="31.26"/>
    <n v="28.43"/>
    <n v="1781240.57"/>
    <n v="1904976.2"/>
    <n v="123735.62999999989"/>
    <s v="R:\Wydziały\WIAiS\Nauczyciele\za 2020 rok\Sprawozdania pierwotne\kng.Przodkowo.xls"/>
  </r>
  <r>
    <n v="22"/>
    <n v="5"/>
    <n v="3"/>
    <n v="2"/>
    <x v="93"/>
    <n v="2020"/>
    <x v="3"/>
    <n v="1.84"/>
    <n v="6141.09"/>
    <n v="6509.55"/>
    <n v="70.53"/>
    <n v="70.8"/>
    <n v="5308553.18"/>
    <n v="5744304.3099999996"/>
    <n v="435751.12999999989"/>
    <s v="R:\Wydziały\WIAiS\Nauczyciele\za 2020 rok\Sprawozdania pierwotne\kng.Przodkowo.xls"/>
  </r>
  <r>
    <n v="22"/>
    <n v="3"/>
    <n v="6"/>
    <n v="2"/>
    <x v="94"/>
    <n v="2020"/>
    <x v="0"/>
    <n v="1"/>
    <n v="3337.55"/>
    <n v="3537.8"/>
    <n v="1.1499999999999999"/>
    <n v="2.92"/>
    <n v="72026.960000000006"/>
    <n v="77379.86"/>
    <n v="5352.8999999999942"/>
    <s v="R:\Wydziały\WIAiS\Nauczyciele\za 2020 rok\Sprawozdania pierwotne\kng.Przechlewo.xls"/>
  </r>
  <r>
    <n v="22"/>
    <n v="3"/>
    <n v="6"/>
    <n v="2"/>
    <x v="94"/>
    <n v="2020"/>
    <x v="1"/>
    <n v="1.1100000000000001"/>
    <n v="3704.68"/>
    <n v="3926.96"/>
    <n v="1.6"/>
    <n v="1.83"/>
    <n v="76165.25"/>
    <n v="78568.44"/>
    <n v="2403.1900000000023"/>
    <s v="R:\Wydziały\WIAiS\Nauczyciele\za 2020 rok\Sprawozdania pierwotne\kng.Przechlewo.xls"/>
  </r>
  <r>
    <n v="22"/>
    <n v="3"/>
    <n v="6"/>
    <n v="2"/>
    <x v="94"/>
    <n v="2020"/>
    <x v="2"/>
    <n v="1.44"/>
    <n v="4806.07"/>
    <n v="5094.43"/>
    <n v="8.2200000000000006"/>
    <n v="8.11"/>
    <n v="481310.47"/>
    <n v="487268.53"/>
    <n v="5958.0600000000559"/>
    <s v="R:\Wydziały\WIAiS\Nauczyciele\za 2020 rok\Sprawozdania pierwotne\kng.Przechlewo.xls"/>
  </r>
  <r>
    <n v="22"/>
    <n v="3"/>
    <n v="6"/>
    <n v="2"/>
    <x v="94"/>
    <n v="2020"/>
    <x v="3"/>
    <n v="1.84"/>
    <n v="6141.09"/>
    <n v="6509.55"/>
    <n v="53.66"/>
    <n v="51.91"/>
    <n v="3987890.08"/>
    <n v="3977633.11"/>
    <n v="-10256.970000000205"/>
    <s v="R:\Wydziały\WIAiS\Nauczyciele\za 2020 rok\Sprawozdania pierwotne\kng.Przechlewo.xls"/>
  </r>
  <r>
    <n v="22"/>
    <n v="4"/>
    <n v="4"/>
    <n v="2"/>
    <x v="95"/>
    <n v="2020"/>
    <x v="0"/>
    <n v="1"/>
    <n v="3337.55"/>
    <n v="3537.8"/>
    <n v="18"/>
    <n v="13.99"/>
    <n v="678582.49"/>
    <n v="758407.96"/>
    <n v="79825.469999999972"/>
    <s v="R:\Wydziały\WIAiS\Nauczyciele\za 2020 rok\Sprawozdania pierwotne\kng.Pruszcz Gdański.xlsx"/>
  </r>
  <r>
    <n v="22"/>
    <n v="4"/>
    <n v="4"/>
    <n v="2"/>
    <x v="95"/>
    <n v="2020"/>
    <x v="1"/>
    <n v="1.1100000000000001"/>
    <n v="3704.68"/>
    <n v="3926.96"/>
    <n v="69.62"/>
    <n v="71.790000000000006"/>
    <n v="3191024.41"/>
    <n v="3495801.43"/>
    <n v="304777.02"/>
    <s v="R:\Wydziały\WIAiS\Nauczyciele\za 2020 rok\Sprawozdania pierwotne\kng.Pruszcz Gdański.xlsx"/>
  </r>
  <r>
    <n v="22"/>
    <n v="4"/>
    <n v="4"/>
    <n v="2"/>
    <x v="95"/>
    <n v="2020"/>
    <x v="2"/>
    <n v="1.44"/>
    <n v="4806.07"/>
    <n v="5094.43"/>
    <n v="81.91"/>
    <n v="80.349999999999994"/>
    <n v="4786671.3499999996"/>
    <n v="4966983.84"/>
    <n v="180312.49000000022"/>
    <s v="R:\Wydziały\WIAiS\Nauczyciele\za 2020 rok\Sprawozdania pierwotne\kng.Pruszcz Gdański.xlsx"/>
  </r>
  <r>
    <n v="22"/>
    <n v="4"/>
    <n v="4"/>
    <n v="2"/>
    <x v="95"/>
    <n v="2020"/>
    <x v="3"/>
    <n v="1.84"/>
    <n v="6141.09"/>
    <n v="6509.55"/>
    <n v="192.88"/>
    <n v="209.21"/>
    <n v="14923399.34"/>
    <n v="15738123.4"/>
    <n v="814724.06000000052"/>
    <s v="R:\Wydziały\WIAiS\Nauczyciele\za 2020 rok\Sprawozdania pierwotne\kng.Pruszcz Gdański.xlsx"/>
  </r>
  <r>
    <n v="22"/>
    <n v="12"/>
    <n v="7"/>
    <n v="2"/>
    <x v="96"/>
    <n v="2020"/>
    <x v="0"/>
    <n v="1"/>
    <n v="3337.55"/>
    <n v="3537.8"/>
    <n v="2.69"/>
    <n v="1.95"/>
    <n v="99418.92"/>
    <n v="98632.3"/>
    <n v="-786.61999999999534"/>
    <s v="R:\Wydziały\WIAiS\Nauczyciele\za 2020 rok\Sprawozdania pierwotne\kng.Potęgowo.xls"/>
  </r>
  <r>
    <n v="22"/>
    <n v="12"/>
    <n v="7"/>
    <n v="2"/>
    <x v="96"/>
    <n v="2020"/>
    <x v="1"/>
    <n v="1.1100000000000001"/>
    <n v="3704.68"/>
    <n v="3926.96"/>
    <n v="6.41"/>
    <n v="7.4"/>
    <n v="306214.01"/>
    <n v="308956.01"/>
    <n v="2742"/>
    <s v="R:\Wydziały\WIAiS\Nauczyciele\za 2020 rok\Sprawozdania pierwotne\kng.Potęgowo.xls"/>
  </r>
  <r>
    <n v="22"/>
    <n v="12"/>
    <n v="7"/>
    <n v="2"/>
    <x v="96"/>
    <n v="2020"/>
    <x v="2"/>
    <n v="1.44"/>
    <n v="4806.07"/>
    <n v="5094.43"/>
    <n v="15.89"/>
    <n v="11.47"/>
    <n v="844680.07"/>
    <n v="847547.96"/>
    <n v="2867.890000000014"/>
    <s v="R:\Wydziały\WIAiS\Nauczyciele\za 2020 rok\Sprawozdania pierwotne\kng.Potęgowo.xls"/>
  </r>
  <r>
    <n v="22"/>
    <n v="12"/>
    <n v="7"/>
    <n v="2"/>
    <x v="96"/>
    <n v="2020"/>
    <x v="3"/>
    <n v="1.84"/>
    <n v="6141.09"/>
    <n v="6509.55"/>
    <n v="71.38"/>
    <n v="71.16"/>
    <n v="5359686.3499999996"/>
    <n v="5195856.04"/>
    <n v="-163830.30999999959"/>
    <s v="R:\Wydziały\WIAiS\Nauczyciele\za 2020 rok\Sprawozdania pierwotne\kng.Potęgowo.xls"/>
  </r>
  <r>
    <n v="22"/>
    <n v="1"/>
    <n v="7"/>
    <n v="2"/>
    <x v="97"/>
    <n v="2020"/>
    <x v="0"/>
    <n v="1"/>
    <n v="3337.55"/>
    <n v="3537.8"/>
    <n v="1.34"/>
    <n v="0.67"/>
    <n v="45259.839999999997"/>
    <n v="44645.57"/>
    <n v="-614.2699999999968"/>
    <s v="R:\Wydziały\WIAiS\Nauczyciele\za 2020 rok\Sprawozdania pierwotne\kng.Parchowo.xls"/>
  </r>
  <r>
    <n v="22"/>
    <n v="1"/>
    <n v="7"/>
    <n v="2"/>
    <x v="97"/>
    <n v="2020"/>
    <x v="1"/>
    <n v="1.1100000000000001"/>
    <n v="3704.68"/>
    <n v="3926.96"/>
    <n v="9.34"/>
    <n v="8.48"/>
    <n v="410016.17"/>
    <n v="455188.25"/>
    <n v="45172.080000000016"/>
    <s v="R:\Wydziały\WIAiS\Nauczyciele\za 2020 rok\Sprawozdania pierwotne\kng.Parchowo.xls"/>
  </r>
  <r>
    <n v="22"/>
    <n v="1"/>
    <n v="7"/>
    <n v="2"/>
    <x v="97"/>
    <n v="2020"/>
    <x v="2"/>
    <n v="1.44"/>
    <n v="4806.07"/>
    <n v="5094.43"/>
    <n v="12.78"/>
    <n v="13.62"/>
    <n v="768917.14"/>
    <n v="747365.39"/>
    <n v="-21551.75"/>
    <s v="R:\Wydziały\WIAiS\Nauczyciele\za 2020 rok\Sprawozdania pierwotne\kng.Parchowo.xls"/>
  </r>
  <r>
    <n v="22"/>
    <n v="1"/>
    <n v="7"/>
    <n v="2"/>
    <x v="97"/>
    <n v="2020"/>
    <x v="3"/>
    <n v="1.84"/>
    <n v="6141.09"/>
    <n v="6509.55"/>
    <n v="35.06"/>
    <n v="34.32"/>
    <n v="2616083.9500000002"/>
    <n v="2629397.29"/>
    <n v="13313.339999999851"/>
    <s v="R:\Wydziały\WIAiS\Nauczyciele\za 2020 rok\Sprawozdania pierwotne\kng.Parchowo.xls"/>
  </r>
  <r>
    <n v="22"/>
    <n v="10"/>
    <n v="3"/>
    <n v="2"/>
    <x v="98"/>
    <n v="2020"/>
    <x v="0"/>
    <n v="1"/>
    <n v="3337.55"/>
    <n v="3537.8"/>
    <n v="0"/>
    <n v="0"/>
    <n v="0"/>
    <n v="1243.03"/>
    <n v="1243.03"/>
    <s v="R:\Wydziały\WIAiS\Nauczyciele\za 2020 rok\Sprawozdania pierwotne\kng.Ostaszewo.xls"/>
  </r>
  <r>
    <n v="22"/>
    <n v="10"/>
    <n v="3"/>
    <n v="2"/>
    <x v="98"/>
    <n v="2020"/>
    <x v="1"/>
    <n v="1.1100000000000001"/>
    <n v="3704.68"/>
    <n v="3926.96"/>
    <n v="2.4"/>
    <n v="2.56"/>
    <n v="111341.93"/>
    <n v="116656.85"/>
    <n v="5314.9200000000128"/>
    <s v="R:\Wydziały\WIAiS\Nauczyciele\za 2020 rok\Sprawozdania pierwotne\kng.Ostaszewo.xls"/>
  </r>
  <r>
    <n v="22"/>
    <n v="10"/>
    <n v="3"/>
    <n v="2"/>
    <x v="98"/>
    <n v="2020"/>
    <x v="2"/>
    <n v="1.44"/>
    <n v="4806.07"/>
    <n v="5094.43"/>
    <n v="5.23"/>
    <n v="3.54"/>
    <n v="273223.09999999998"/>
    <n v="248985.44"/>
    <n v="-24237.659999999974"/>
    <s v="R:\Wydziały\WIAiS\Nauczyciele\za 2020 rok\Sprawozdania pierwotne\kng.Ostaszewo.xls"/>
  </r>
  <r>
    <n v="22"/>
    <n v="10"/>
    <n v="3"/>
    <n v="2"/>
    <x v="98"/>
    <n v="2020"/>
    <x v="3"/>
    <n v="1.84"/>
    <n v="6141.09"/>
    <n v="6509.55"/>
    <n v="18.38"/>
    <n v="19.13"/>
    <n v="1401096.64"/>
    <n v="1372272.63"/>
    <n v="-28824.010000000009"/>
    <s v="R:\Wydziały\WIAiS\Nauczyciele\za 2020 rok\Sprawozdania pierwotne\kng.Ostaszewo.xls"/>
  </r>
  <r>
    <n v="22"/>
    <n v="13"/>
    <n v="8"/>
    <n v="2"/>
    <x v="99"/>
    <n v="2020"/>
    <x v="0"/>
    <n v="1"/>
    <n v="3337.55"/>
    <n v="3537.8"/>
    <n v="0"/>
    <n v="0"/>
    <n v="0"/>
    <n v="0"/>
    <n v="0"/>
    <s v="R:\Wydziały\WIAiS\Nauczyciele\za 2020 rok\Sprawozdania pierwotne\kng.Osiek.xls"/>
  </r>
  <r>
    <n v="22"/>
    <n v="13"/>
    <n v="8"/>
    <n v="2"/>
    <x v="99"/>
    <n v="2020"/>
    <x v="1"/>
    <n v="1.1100000000000001"/>
    <n v="3704.68"/>
    <n v="3926.96"/>
    <n v="1.83"/>
    <n v="2"/>
    <n v="85652.2"/>
    <n v="84956.2"/>
    <n v="-696"/>
    <s v="R:\Wydziały\WIAiS\Nauczyciele\za 2020 rok\Sprawozdania pierwotne\kng.Osiek.xls"/>
  </r>
  <r>
    <n v="22"/>
    <n v="13"/>
    <n v="8"/>
    <n v="2"/>
    <x v="99"/>
    <n v="2020"/>
    <x v="2"/>
    <n v="1.44"/>
    <n v="4806.07"/>
    <n v="5094.43"/>
    <n v="6.22"/>
    <n v="5.33"/>
    <n v="347763.29"/>
    <n v="378403.66"/>
    <n v="30640.369999999995"/>
    <s v="R:\Wydziały\WIAiS\Nauczyciele\za 2020 rok\Sprawozdania pierwotne\kng.Osiek.xls"/>
  </r>
  <r>
    <n v="22"/>
    <n v="13"/>
    <n v="8"/>
    <n v="2"/>
    <x v="99"/>
    <n v="2020"/>
    <x v="3"/>
    <n v="1.84"/>
    <n v="6141.09"/>
    <n v="6509.55"/>
    <n v="11.74"/>
    <n v="13.33"/>
    <n v="923860.38"/>
    <n v="1002370.57"/>
    <n v="78510.189999999944"/>
    <s v="R:\Wydziały\WIAiS\Nauczyciele\za 2020 rok\Sprawozdania pierwotne\kng.Osiek.xls"/>
  </r>
  <r>
    <n v="22"/>
    <n v="13"/>
    <n v="7"/>
    <n v="2"/>
    <x v="100"/>
    <n v="2020"/>
    <x v="0"/>
    <n v="1"/>
    <n v="3337.55"/>
    <n v="3537.8"/>
    <n v="1.1200000000000001"/>
    <n v="1"/>
    <n v="44055.65"/>
    <n v="40191.79"/>
    <n v="-3863.8600000000006"/>
    <s v="R:\Wydziały\WIAiS\Nauczyciele\za 2020 rok\Sprawozdania pierwotne\kng.Osieczna.xls"/>
  </r>
  <r>
    <n v="22"/>
    <n v="13"/>
    <n v="7"/>
    <n v="2"/>
    <x v="100"/>
    <n v="2020"/>
    <x v="1"/>
    <n v="1.1100000000000001"/>
    <n v="3704.68"/>
    <n v="3926.96"/>
    <n v="4.4800000000000004"/>
    <n v="3.17"/>
    <n v="182569.58"/>
    <n v="196706.19"/>
    <n v="14136.610000000015"/>
    <s v="R:\Wydziały\WIAiS\Nauczyciele\za 2020 rok\Sprawozdania pierwotne\kng.Osieczna.xls"/>
  </r>
  <r>
    <n v="22"/>
    <n v="13"/>
    <n v="7"/>
    <n v="2"/>
    <x v="100"/>
    <n v="2020"/>
    <x v="2"/>
    <n v="1.44"/>
    <n v="4806.07"/>
    <n v="5094.43"/>
    <n v="13.25"/>
    <n v="13.58"/>
    <n v="786172.86"/>
    <n v="800958.46"/>
    <n v="14785.599999999977"/>
    <s v="R:\Wydziały\WIAiS\Nauczyciele\za 2020 rok\Sprawozdania pierwotne\kng.Osieczna.xls"/>
  </r>
  <r>
    <n v="22"/>
    <n v="13"/>
    <n v="7"/>
    <n v="2"/>
    <x v="100"/>
    <n v="2020"/>
    <x v="3"/>
    <n v="1.84"/>
    <n v="6141.09"/>
    <n v="6509.55"/>
    <n v="14.809999999999999"/>
    <n v="16.939999999999998"/>
    <n v="1168683.45"/>
    <n v="1205727.73"/>
    <n v="37044.280000000028"/>
    <s v="R:\Wydziały\WIAiS\Nauczyciele\za 2020 rok\Sprawozdania pierwotne\kng.Osieczna.xls"/>
  </r>
  <r>
    <n v="22"/>
    <n v="8"/>
    <n v="4"/>
    <n v="2"/>
    <x v="101"/>
    <n v="2020"/>
    <x v="0"/>
    <n v="1"/>
    <n v="3337.55"/>
    <n v="3537.8"/>
    <n v="3.71"/>
    <n v="4.21"/>
    <n v="158635.04"/>
    <n v="178838.12"/>
    <n v="20203.079999999987"/>
    <s v="R:\Wydziały\WIAiS\Nauczyciele\za 2020 rok\Sprawozdania pierwotne\kng.Nowa Wieś Lęborska.xls"/>
  </r>
  <r>
    <n v="22"/>
    <n v="8"/>
    <n v="4"/>
    <n v="2"/>
    <x v="101"/>
    <n v="2020"/>
    <x v="1"/>
    <n v="1.1100000000000001"/>
    <n v="3704.68"/>
    <n v="3926.96"/>
    <n v="27.84"/>
    <n v="22.35"/>
    <n v="1176176.55"/>
    <n v="1290325.1299999999"/>
    <n v="114148.57999999984"/>
    <s v="R:\Wydziały\WIAiS\Nauczyciele\za 2020 rok\Sprawozdania pierwotne\kng.Nowa Wieś Lęborska.xls"/>
  </r>
  <r>
    <n v="22"/>
    <n v="8"/>
    <n v="4"/>
    <n v="2"/>
    <x v="101"/>
    <n v="2020"/>
    <x v="2"/>
    <n v="1.44"/>
    <n v="4806.07"/>
    <n v="5094.43"/>
    <n v="12.7"/>
    <n v="14.38"/>
    <n v="781328.33"/>
    <n v="876302.11"/>
    <n v="94973.780000000028"/>
    <s v="R:\Wydziały\WIAiS\Nauczyciele\za 2020 rok\Sprawozdania pierwotne\kng.Nowa Wieś Lęborska.xls"/>
  </r>
  <r>
    <n v="22"/>
    <n v="8"/>
    <n v="4"/>
    <n v="2"/>
    <x v="101"/>
    <n v="2020"/>
    <x v="3"/>
    <n v="1.84"/>
    <n v="6141.09"/>
    <n v="6509.55"/>
    <n v="119.06"/>
    <n v="118.54"/>
    <n v="8935833.6300000008"/>
    <n v="9372291.3699999992"/>
    <n v="436457.73999999836"/>
    <s v="R:\Wydziały\WIAiS\Nauczyciele\za 2020 rok\Sprawozdania pierwotne\kng.Nowa Wieś Lęborska.xls"/>
  </r>
  <r>
    <n v="22"/>
    <n v="6"/>
    <n v="7"/>
    <n v="2"/>
    <x v="102"/>
    <n v="2020"/>
    <x v="0"/>
    <n v="1"/>
    <n v="3337.55"/>
    <n v="3537.8"/>
    <n v="6.28"/>
    <n v="3.21"/>
    <n v="213103.86"/>
    <n v="223145.92"/>
    <n v="10042.060000000027"/>
    <s v="R:\Wydziały\WIAiS\Nauczyciele\za 2020 rok\Sprawozdania pierwotne\kng.Nowa Karczma.xls"/>
  </r>
  <r>
    <n v="22"/>
    <n v="6"/>
    <n v="7"/>
    <n v="2"/>
    <x v="102"/>
    <n v="2020"/>
    <x v="1"/>
    <n v="1.1100000000000001"/>
    <n v="3704.68"/>
    <n v="3926.96"/>
    <n v="8.91"/>
    <n v="15.52"/>
    <n v="507855.27"/>
    <n v="495436.74"/>
    <n v="-12418.530000000028"/>
    <s v="R:\Wydziały\WIAiS\Nauczyciele\za 2020 rok\Sprawozdania pierwotne\kng.Nowa Karczma.xls"/>
  </r>
  <r>
    <n v="22"/>
    <n v="6"/>
    <n v="7"/>
    <n v="2"/>
    <x v="102"/>
    <n v="2020"/>
    <x v="2"/>
    <n v="1.44"/>
    <n v="4806.07"/>
    <n v="5094.43"/>
    <n v="12.3"/>
    <n v="10.72"/>
    <n v="691366.45"/>
    <n v="643775.94999999995"/>
    <n v="-47590.5"/>
    <s v="R:\Wydziały\WIAiS\Nauczyciele\za 2020 rok\Sprawozdania pierwotne\kng.Nowa Karczma.xls"/>
  </r>
  <r>
    <n v="22"/>
    <n v="6"/>
    <n v="7"/>
    <n v="2"/>
    <x v="102"/>
    <n v="2020"/>
    <x v="3"/>
    <n v="1.84"/>
    <n v="6141.09"/>
    <n v="6509.55"/>
    <n v="65.42"/>
    <n v="69.900000000000006"/>
    <n v="5034071.04"/>
    <n v="5072734.3499999996"/>
    <n v="38663.30999999959"/>
    <s v="R:\Wydziały\WIAiS\Nauczyciele\za 2020 rok\Sprawozdania pierwotne\kng.Nowa Karczma.xls"/>
  </r>
  <r>
    <n v="22"/>
    <n v="14"/>
    <n v="3"/>
    <n v="2"/>
    <x v="103"/>
    <n v="2020"/>
    <x v="0"/>
    <n v="1"/>
    <n v="3337.55"/>
    <n v="3537.8"/>
    <n v="0.28000000000000003"/>
    <n v="1.61"/>
    <n v="30259.54"/>
    <n v="29506.28"/>
    <n v="-753.26000000000204"/>
    <s v="R:\Wydziały\WIAiS\Nauczyciele\za 2020 rok\Sprawozdania pierwotne\kng.Morzeszczyn.xlsx"/>
  </r>
  <r>
    <n v="22"/>
    <n v="14"/>
    <n v="3"/>
    <n v="2"/>
    <x v="103"/>
    <n v="2020"/>
    <x v="1"/>
    <n v="1.1100000000000001"/>
    <n v="3704.68"/>
    <n v="3926.96"/>
    <n v="1.9300000000000002"/>
    <n v="3"/>
    <n v="104323.78"/>
    <n v="112907.79"/>
    <n v="8584.0099999999948"/>
    <s v="R:\Wydziały\WIAiS\Nauczyciele\za 2020 rok\Sprawozdania pierwotne\kng.Morzeszczyn.xlsx"/>
  </r>
  <r>
    <n v="22"/>
    <n v="14"/>
    <n v="3"/>
    <n v="2"/>
    <x v="103"/>
    <n v="2020"/>
    <x v="2"/>
    <n v="1.44"/>
    <n v="4806.07"/>
    <n v="5094.43"/>
    <n v="9.56"/>
    <n v="7.83"/>
    <n v="527125.78"/>
    <n v="548992.74"/>
    <n v="21866.959999999963"/>
    <s v="R:\Wydziały\WIAiS\Nauczyciele\za 2020 rok\Sprawozdania pierwotne\kng.Morzeszczyn.xlsx"/>
  </r>
  <r>
    <n v="22"/>
    <n v="14"/>
    <n v="3"/>
    <n v="2"/>
    <x v="103"/>
    <n v="2020"/>
    <x v="3"/>
    <n v="1.84"/>
    <n v="6141.09"/>
    <n v="6509.55"/>
    <n v="27.54"/>
    <n v="27"/>
    <n v="2056036.35"/>
    <n v="2166601.7200000002"/>
    <n v="110565.37000000011"/>
    <s v="R:\Wydziały\WIAiS\Nauczyciele\za 2020 rok\Sprawozdania pierwotne\kng.Morzeszczyn.xlsx"/>
  </r>
  <r>
    <n v="22"/>
    <n v="9"/>
    <n v="6"/>
    <n v="2"/>
    <x v="104"/>
    <n v="2020"/>
    <x v="0"/>
    <n v="1"/>
    <n v="3337.55"/>
    <n v="3537.8"/>
    <n v="2.0099999999999998"/>
    <n v="1"/>
    <n v="67819"/>
    <n v="78596.63"/>
    <n v="10777.630000000005"/>
    <s v="R:\Wydziały\WIAiS\Nauczyciele\za 2020 rok\Sprawozdania pierwotne\kng.Miłoradz.xlsx"/>
  </r>
  <r>
    <n v="22"/>
    <n v="9"/>
    <n v="6"/>
    <n v="2"/>
    <x v="104"/>
    <n v="2020"/>
    <x v="1"/>
    <n v="1.1100000000000001"/>
    <n v="3704.68"/>
    <n v="3926.96"/>
    <n v="2.71"/>
    <n v="3.72"/>
    <n v="138750.63"/>
    <n v="140105.64000000001"/>
    <n v="1355.0100000000093"/>
    <s v="R:\Wydziały\WIAiS\Nauczyciele\za 2020 rok\Sprawozdania pierwotne\kng.Miłoradz.xlsx"/>
  </r>
  <r>
    <n v="22"/>
    <n v="9"/>
    <n v="6"/>
    <n v="2"/>
    <x v="104"/>
    <n v="2020"/>
    <x v="2"/>
    <n v="1.44"/>
    <n v="4806.07"/>
    <n v="5094.43"/>
    <n v="5.58"/>
    <n v="4.13"/>
    <n v="298702.95"/>
    <n v="319886.99"/>
    <n v="21184.039999999979"/>
    <s v="R:\Wydziały\WIAiS\Nauczyciele\za 2020 rok\Sprawozdania pierwotne\kng.Miłoradz.xlsx"/>
  </r>
  <r>
    <n v="22"/>
    <n v="9"/>
    <n v="6"/>
    <n v="2"/>
    <x v="104"/>
    <n v="2020"/>
    <x v="3"/>
    <n v="1.84"/>
    <n v="6141.09"/>
    <n v="6509.55"/>
    <n v="29.24"/>
    <n v="29.3"/>
    <n v="2199443.0299999998"/>
    <n v="2167562.36"/>
    <n v="-31880.669999999925"/>
    <s v="R:\Wydziały\WIAiS\Nauczyciele\za 2020 rok\Sprawozdania pierwotne\kng.Miłoradz.xlsx"/>
  </r>
  <r>
    <n v="22"/>
    <n v="16"/>
    <n v="2"/>
    <n v="2"/>
    <x v="105"/>
    <n v="2020"/>
    <x v="0"/>
    <n v="1"/>
    <n v="3337.55"/>
    <n v="3537.8"/>
    <n v="1.89"/>
    <n v="2.61"/>
    <n v="87398.39"/>
    <n v="96629.11"/>
    <n v="9230.7200000000012"/>
    <s v="R:\Wydziały\WIAiS\Nauczyciele\za 2020 rok\Sprawozdania pierwotne\kng.Mikołajki Pomorskie.xls"/>
  </r>
  <r>
    <n v="22"/>
    <n v="16"/>
    <n v="2"/>
    <n v="2"/>
    <x v="105"/>
    <n v="2020"/>
    <x v="1"/>
    <n v="1.1100000000000001"/>
    <n v="3704.68"/>
    <n v="3926.96"/>
    <n v="7.36"/>
    <n v="6.63"/>
    <n v="322274.53999999998"/>
    <n v="349921.21"/>
    <n v="27646.670000000042"/>
    <s v="R:\Wydziały\WIAiS\Nauczyciele\za 2020 rok\Sprawozdania pierwotne\kng.Mikołajki Pomorskie.xls"/>
  </r>
  <r>
    <n v="22"/>
    <n v="16"/>
    <n v="2"/>
    <n v="2"/>
    <x v="105"/>
    <n v="2020"/>
    <x v="2"/>
    <n v="1.44"/>
    <n v="4806.07"/>
    <n v="5094.43"/>
    <n v="2.98"/>
    <n v="1.99"/>
    <n v="155128.37"/>
    <n v="164752.70000000001"/>
    <n v="9624.3300000000163"/>
    <s v="R:\Wydziały\WIAiS\Nauczyciele\za 2020 rok\Sprawozdania pierwotne\kng.Mikołajki Pomorskie.xls"/>
  </r>
  <r>
    <n v="22"/>
    <n v="16"/>
    <n v="2"/>
    <n v="2"/>
    <x v="105"/>
    <n v="2020"/>
    <x v="3"/>
    <n v="1.84"/>
    <n v="6141.09"/>
    <n v="6509.55"/>
    <n v="23.26"/>
    <n v="23.43"/>
    <n v="1752809.05"/>
    <n v="1829914.84"/>
    <n v="77105.790000000037"/>
    <s v="R:\Wydziały\WIAiS\Nauczyciele\za 2020 rok\Sprawozdania pierwotne\kng.Mikołajki Pomorskie.xls"/>
  </r>
  <r>
    <n v="22"/>
    <n v="9"/>
    <n v="4"/>
    <n v="2"/>
    <x v="106"/>
    <n v="2020"/>
    <x v="0"/>
    <n v="1"/>
    <n v="3337.55"/>
    <n v="3537.8"/>
    <n v="6.16"/>
    <n v="1.98"/>
    <n v="192493.84"/>
    <n v="207551.57"/>
    <n v="15057.73000000001"/>
    <s v="R:\Wydziały\WIAiS\Nauczyciele\za 2020 rok\Sprawozdania pierwotne\kng.Malbork.xls"/>
  </r>
  <r>
    <n v="22"/>
    <n v="9"/>
    <n v="4"/>
    <n v="2"/>
    <x v="106"/>
    <n v="2020"/>
    <x v="1"/>
    <n v="1.1100000000000001"/>
    <n v="3704.68"/>
    <n v="3926.96"/>
    <n v="5.83"/>
    <n v="9.25"/>
    <n v="318083.8"/>
    <n v="369071.24"/>
    <n v="50987.44"/>
    <s v="R:\Wydziały\WIAiS\Nauczyciele\za 2020 rok\Sprawozdania pierwotne\kng.Malbork.xls"/>
  </r>
  <r>
    <n v="22"/>
    <n v="9"/>
    <n v="4"/>
    <n v="2"/>
    <x v="106"/>
    <n v="2020"/>
    <x v="2"/>
    <n v="1.44"/>
    <n v="4806.07"/>
    <n v="5094.43"/>
    <n v="6.54"/>
    <n v="7.05"/>
    <n v="395116.51"/>
    <n v="408064.88"/>
    <n v="12948.369999999995"/>
    <s v="R:\Wydziały\WIAiS\Nauczyciele\za 2020 rok\Sprawozdania pierwotne\kng.Malbork.xls"/>
  </r>
  <r>
    <n v="22"/>
    <n v="9"/>
    <n v="4"/>
    <n v="2"/>
    <x v="106"/>
    <n v="2020"/>
    <x v="3"/>
    <n v="1.84"/>
    <n v="6141.09"/>
    <n v="6509.55"/>
    <n v="33.119999999999997"/>
    <n v="33.71"/>
    <n v="2504890.9300000002"/>
    <n v="2572558.06"/>
    <n v="67667.129999999888"/>
    <s v="R:\Wydziały\WIAiS\Nauczyciele\za 2020 rok\Sprawozdania pierwotne\kng.Malbork.xls"/>
  </r>
  <r>
    <n v="22"/>
    <n v="15"/>
    <n v="7"/>
    <n v="2"/>
    <x v="107"/>
    <n v="2020"/>
    <x v="0"/>
    <n v="1"/>
    <n v="3337.55"/>
    <n v="3537.8"/>
    <n v="12.81"/>
    <n v="16.8"/>
    <n v="579772.28"/>
    <n v="816742.34"/>
    <n v="236970.05999999994"/>
    <s v="R:\Wydziały\WIAiS\Nauczyciele\za 2020 rok\Sprawozdania pierwotne\kng.Luzino.xls"/>
  </r>
  <r>
    <n v="22"/>
    <n v="15"/>
    <n v="7"/>
    <n v="2"/>
    <x v="107"/>
    <n v="2020"/>
    <x v="1"/>
    <n v="1.1100000000000001"/>
    <n v="3704.68"/>
    <n v="3926.96"/>
    <n v="32.11"/>
    <n v="56.48"/>
    <n v="1838837"/>
    <n v="2407536.12"/>
    <n v="568699.12000000011"/>
    <s v="R:\Wydziały\WIAiS\Nauczyciele\za 2020 rok\Sprawozdania pierwotne\kng.Luzino.xls"/>
  </r>
  <r>
    <n v="22"/>
    <n v="15"/>
    <n v="7"/>
    <n v="2"/>
    <x v="107"/>
    <n v="2020"/>
    <x v="2"/>
    <n v="1.44"/>
    <n v="4806.07"/>
    <n v="5094.43"/>
    <n v="35.25"/>
    <n v="57.09"/>
    <n v="2518675.77"/>
    <n v="3146549.54"/>
    <n v="627873.77"/>
    <s v="R:\Wydziały\WIAiS\Nauczyciele\za 2020 rok\Sprawozdania pierwotne\kng.Luzino.xls"/>
  </r>
  <r>
    <n v="22"/>
    <n v="15"/>
    <n v="7"/>
    <n v="2"/>
    <x v="107"/>
    <n v="2020"/>
    <x v="3"/>
    <n v="1.84"/>
    <n v="6141.09"/>
    <n v="6509.55"/>
    <n v="79.27"/>
    <n v="112.25"/>
    <n v="6817221.5800000001"/>
    <n v="8665270.9299999997"/>
    <n v="1848049.3499999996"/>
    <s v="R:\Wydziały\WIAiS\Nauczyciele\za 2020 rok\Sprawozdania pierwotne\kng.Luzino.xls"/>
  </r>
  <r>
    <n v="22"/>
    <n v="13"/>
    <n v="6"/>
    <n v="2"/>
    <x v="108"/>
    <n v="2020"/>
    <x v="0"/>
    <n v="1"/>
    <n v="3337.55"/>
    <n v="3537.8"/>
    <n v="1.85"/>
    <n v="1.63"/>
    <n v="72462.2"/>
    <n v="99718.7"/>
    <n v="27256.5"/>
    <s v="R:\Wydziały\WIAiS\Nauczyciele\za 2020 rok\Sprawozdania pierwotne\kng.Lubichowo.xls"/>
  </r>
  <r>
    <n v="22"/>
    <n v="13"/>
    <n v="6"/>
    <n v="2"/>
    <x v="108"/>
    <n v="2020"/>
    <x v="1"/>
    <n v="1.1100000000000001"/>
    <n v="3704.68"/>
    <n v="3926.96"/>
    <n v="10.23"/>
    <n v="9.48"/>
    <n v="452101.33"/>
    <n v="496737.48"/>
    <n v="44636.149999999965"/>
    <s v="R:\Wydziały\WIAiS\Nauczyciele\za 2020 rok\Sprawozdania pierwotne\kng.Lubichowo.xls"/>
  </r>
  <r>
    <n v="22"/>
    <n v="13"/>
    <n v="6"/>
    <n v="2"/>
    <x v="108"/>
    <n v="2020"/>
    <x v="2"/>
    <n v="1.44"/>
    <n v="4806.07"/>
    <n v="5094.43"/>
    <n v="18.53"/>
    <n v="18.45"/>
    <n v="1088420.75"/>
    <n v="1131854.07"/>
    <n v="43433.320000000065"/>
    <s v="R:\Wydziały\WIAiS\Nauczyciele\za 2020 rok\Sprawozdania pierwotne\kng.Lubichowo.xls"/>
  </r>
  <r>
    <n v="22"/>
    <n v="13"/>
    <n v="6"/>
    <n v="2"/>
    <x v="108"/>
    <n v="2020"/>
    <x v="3"/>
    <n v="1.84"/>
    <n v="6141.09"/>
    <n v="6509.55"/>
    <n v="39.119999999999997"/>
    <n v="37.04"/>
    <n v="2886370.45"/>
    <n v="2962457.22"/>
    <n v="76086.770000000019"/>
    <s v="R:\Wydziały\WIAiS\Nauczyciele\za 2020 rok\Sprawozdania pierwotne\kng.Lubichowo.xls"/>
  </r>
  <r>
    <n v="22"/>
    <n v="6"/>
    <n v="6"/>
    <n v="2"/>
    <x v="109"/>
    <n v="2020"/>
    <x v="0"/>
    <n v="1"/>
    <n v="3337.55"/>
    <n v="3537.8"/>
    <n v="4.5"/>
    <n v="1.24"/>
    <n v="137699.29"/>
    <n v="126266.61"/>
    <n v="-11432.680000000008"/>
    <s v="R:\Wydziały\WIAiS\Nauczyciele\za 2020 rok\Sprawozdania pierwotne\kng.Lipusz.xls"/>
  </r>
  <r>
    <n v="22"/>
    <n v="6"/>
    <n v="6"/>
    <n v="2"/>
    <x v="109"/>
    <n v="2020"/>
    <x v="1"/>
    <n v="1.1100000000000001"/>
    <n v="3704.68"/>
    <n v="3926.96"/>
    <n v="10.08"/>
    <n v="12.45"/>
    <n v="494308"/>
    <n v="499401.59"/>
    <n v="5093.5900000000256"/>
    <s v="R:\Wydziały\WIAiS\Nauczyciele\za 2020 rok\Sprawozdania pierwotne\kng.Lipusz.xls"/>
  </r>
  <r>
    <n v="22"/>
    <n v="6"/>
    <n v="6"/>
    <n v="2"/>
    <x v="109"/>
    <n v="2020"/>
    <x v="2"/>
    <n v="1.44"/>
    <n v="4806.07"/>
    <n v="5094.43"/>
    <n v="9.09"/>
    <n v="6.78"/>
    <n v="487658.35"/>
    <n v="498350.16"/>
    <n v="10691.809999999998"/>
    <s v="R:\Wydziały\WIAiS\Nauczyciele\za 2020 rok\Sprawozdania pierwotne\kng.Lipusz.xls"/>
  </r>
  <r>
    <n v="22"/>
    <n v="6"/>
    <n v="6"/>
    <n v="2"/>
    <x v="109"/>
    <n v="2020"/>
    <x v="3"/>
    <n v="1.84"/>
    <n v="6141.09"/>
    <n v="6509.55"/>
    <n v="27.4"/>
    <n v="27.37"/>
    <n v="2058792.46"/>
    <n v="2127876.9700000002"/>
    <n v="69084.510000000242"/>
    <s v="R:\Wydziały\WIAiS\Nauczyciele\za 2020 rok\Sprawozdania pierwotne\kng.Lipusz.xls"/>
  </r>
  <r>
    <n v="22"/>
    <n v="1"/>
    <n v="5"/>
    <n v="2"/>
    <x v="110"/>
    <n v="2020"/>
    <x v="0"/>
    <n v="1"/>
    <n v="3337.55"/>
    <n v="3537.8"/>
    <n v="0.03"/>
    <n v="2"/>
    <n v="29103.41"/>
    <n v="31636.44"/>
    <n v="2533.0299999999988"/>
    <s v="R:\Wydziały\WIAiS\Nauczyciele\za 2020 rok\Sprawozdania pierwotne\kng.Lipnica.xlsx"/>
  </r>
  <r>
    <n v="22"/>
    <n v="1"/>
    <n v="5"/>
    <n v="2"/>
    <x v="110"/>
    <n v="2020"/>
    <x v="1"/>
    <n v="1.1100000000000001"/>
    <n v="3704.68"/>
    <n v="3926.96"/>
    <n v="7.89"/>
    <n v="6.85"/>
    <n v="341438.11"/>
    <n v="386881.25"/>
    <n v="45443.140000000014"/>
    <s v="R:\Wydziały\WIAiS\Nauczyciele\za 2020 rok\Sprawozdania pierwotne\kng.Lipnica.xlsx"/>
  </r>
  <r>
    <n v="22"/>
    <n v="1"/>
    <n v="5"/>
    <n v="2"/>
    <x v="110"/>
    <n v="2020"/>
    <x v="2"/>
    <n v="1.44"/>
    <n v="4806.07"/>
    <n v="5094.43"/>
    <n v="12.73"/>
    <n v="9.5399999999999991"/>
    <n v="683853.62"/>
    <n v="750175.08"/>
    <n v="66321.459999999963"/>
    <s v="R:\Wydziały\WIAiS\Nauczyciele\za 2020 rok\Sprawozdania pierwotne\kng.Lipnica.xlsx"/>
  </r>
  <r>
    <n v="22"/>
    <n v="1"/>
    <n v="5"/>
    <n v="2"/>
    <x v="110"/>
    <n v="2020"/>
    <x v="3"/>
    <n v="1.84"/>
    <n v="6141.09"/>
    <n v="6509.55"/>
    <n v="55.76"/>
    <n v="55.33"/>
    <n v="4180111.03"/>
    <n v="4339435.16"/>
    <n v="159324.13000000035"/>
    <s v="R:\Wydziały\WIAiS\Nauczyciele\za 2020 rok\Sprawozdania pierwotne\kng.Lipnica.xlsx"/>
  </r>
  <r>
    <n v="22"/>
    <n v="6"/>
    <n v="5"/>
    <n v="2"/>
    <x v="111"/>
    <n v="2020"/>
    <x v="0"/>
    <n v="1"/>
    <n v="3337.55"/>
    <n v="3537.8"/>
    <n v="0.6"/>
    <n v="2"/>
    <n v="44322.64"/>
    <n v="44571.64"/>
    <n v="249"/>
    <s v="R:\Wydziały\WIAiS\Nauczyciele\za 2020 rok\Sprawozdania pierwotne\kng.Liniewo.xls"/>
  </r>
  <r>
    <n v="22"/>
    <n v="6"/>
    <n v="5"/>
    <n v="2"/>
    <x v="111"/>
    <n v="2020"/>
    <x v="1"/>
    <n v="1.1100000000000001"/>
    <n v="3704.68"/>
    <n v="3926.96"/>
    <n v="9.23"/>
    <n v="9.39"/>
    <n v="421050.19"/>
    <n v="440006.51"/>
    <n v="18956.320000000007"/>
    <s v="R:\Wydziały\WIAiS\Nauczyciele\za 2020 rok\Sprawozdania pierwotne\kng.Liniewo.xls"/>
  </r>
  <r>
    <n v="22"/>
    <n v="6"/>
    <n v="5"/>
    <n v="2"/>
    <x v="111"/>
    <n v="2020"/>
    <x v="2"/>
    <n v="1.44"/>
    <n v="4806.07"/>
    <n v="5094.43"/>
    <n v="17.059999999999999"/>
    <n v="15.7"/>
    <n v="975862.64"/>
    <n v="941734.12"/>
    <n v="-34128.520000000019"/>
    <s v="R:\Wydziały\WIAiS\Nauczyciele\za 2020 rok\Sprawozdania pierwotne\kng.Liniewo.xls"/>
  </r>
  <r>
    <n v="22"/>
    <n v="6"/>
    <n v="5"/>
    <n v="2"/>
    <x v="111"/>
    <n v="2020"/>
    <x v="3"/>
    <n v="1.84"/>
    <n v="6141.09"/>
    <n v="6509.55"/>
    <n v="33.770000000000003"/>
    <n v="36.18"/>
    <n v="2601138.9500000002"/>
    <n v="2680791.85"/>
    <n v="79652.899999999907"/>
    <s v="R:\Wydziały\WIAiS\Nauczyciele\za 2020 rok\Sprawozdania pierwotne\kng.Liniewo.xls"/>
  </r>
  <r>
    <n v="22"/>
    <n v="15"/>
    <n v="6"/>
    <n v="2"/>
    <x v="112"/>
    <n v="2020"/>
    <x v="0"/>
    <n v="1"/>
    <n v="3337.55"/>
    <n v="3537.8"/>
    <n v="6.57"/>
    <n v="7.59"/>
    <n v="282829.24"/>
    <n v="309548.27"/>
    <n v="26719.030000000028"/>
    <s v="R:\Wydziały\WIAiS\Nauczyciele\za 2020 rok\Sprawozdania pierwotne\kng.Linia.xls"/>
  </r>
  <r>
    <n v="22"/>
    <n v="15"/>
    <n v="6"/>
    <n v="2"/>
    <x v="112"/>
    <n v="2020"/>
    <x v="1"/>
    <n v="1.1100000000000001"/>
    <n v="3704.68"/>
    <n v="3926.96"/>
    <n v="12.63"/>
    <n v="15.22"/>
    <n v="613394.18999999994"/>
    <n v="657590.44999999995"/>
    <n v="44196.260000000009"/>
    <s v="R:\Wydziały\WIAiS\Nauczyciele\za 2020 rok\Sprawozdania pierwotne\kng.Linia.xls"/>
  </r>
  <r>
    <n v="22"/>
    <n v="15"/>
    <n v="6"/>
    <n v="2"/>
    <x v="112"/>
    <n v="2020"/>
    <x v="2"/>
    <n v="1.44"/>
    <n v="4806.07"/>
    <n v="5094.43"/>
    <n v="27.98"/>
    <n v="30.2"/>
    <n v="1691197.85"/>
    <n v="1754023.7"/>
    <n v="62825.84999999986"/>
    <s v="R:\Wydziały\WIAiS\Nauczyciele\za 2020 rok\Sprawozdania pierwotne\kng.Linia.xls"/>
  </r>
  <r>
    <n v="22"/>
    <n v="15"/>
    <n v="6"/>
    <n v="2"/>
    <x v="112"/>
    <n v="2020"/>
    <x v="3"/>
    <n v="1.84"/>
    <n v="6141.09"/>
    <n v="6509.55"/>
    <n v="63.62"/>
    <n v="64.75"/>
    <n v="4811542.62"/>
    <n v="4904276.93"/>
    <n v="92734.30999999959"/>
    <s v="R:\Wydziały\WIAiS\Nauczyciele\za 2020 rok\Sprawozdania pierwotne\kng.Linia.xls"/>
  </r>
  <r>
    <n v="22"/>
    <n v="9"/>
    <n v="3"/>
    <n v="2"/>
    <x v="113"/>
    <n v="2020"/>
    <x v="0"/>
    <n v="1"/>
    <n v="3337.55"/>
    <n v="3537.8"/>
    <n v="3.65"/>
    <n v="3.88"/>
    <n v="152363.12"/>
    <n v="162344.1"/>
    <n v="9980.9800000000105"/>
    <s v="R:\Wydziały\WIAiS\Nauczyciele\za 2020 rok\Sprawozdania pierwotne\kng.Lichnowy.xls"/>
  </r>
  <r>
    <n v="22"/>
    <n v="9"/>
    <n v="3"/>
    <n v="2"/>
    <x v="113"/>
    <n v="2020"/>
    <x v="1"/>
    <n v="1.1100000000000001"/>
    <n v="3704.68"/>
    <n v="3926.96"/>
    <n v="7.19"/>
    <n v="10.119999999999999"/>
    <n v="372056.53"/>
    <n v="390624.58"/>
    <n v="18568.049999999988"/>
    <s v="R:\Wydziały\WIAiS\Nauczyciele\za 2020 rok\Sprawozdania pierwotne\kng.Lichnowy.xls"/>
  </r>
  <r>
    <n v="22"/>
    <n v="9"/>
    <n v="3"/>
    <n v="2"/>
    <x v="113"/>
    <n v="2020"/>
    <x v="2"/>
    <n v="1.44"/>
    <n v="4806.07"/>
    <n v="5094.43"/>
    <n v="5.86"/>
    <n v="5.93"/>
    <n v="346148.44"/>
    <n v="341372.11"/>
    <n v="-4776.3300000000163"/>
    <s v="R:\Wydziały\WIAiS\Nauczyciele\za 2020 rok\Sprawozdania pierwotne\kng.Lichnowy.xls"/>
  </r>
  <r>
    <n v="22"/>
    <n v="9"/>
    <n v="3"/>
    <n v="2"/>
    <x v="113"/>
    <n v="2020"/>
    <x v="3"/>
    <n v="1.84"/>
    <n v="6141.09"/>
    <n v="6509.55"/>
    <n v="35.770000000000003"/>
    <n v="33.979999999999997"/>
    <n v="2642112.35"/>
    <n v="2715986.87"/>
    <n v="73874.520000000019"/>
    <s v="R:\Wydziały\WIAiS\Nauczyciele\za 2020 rok\Sprawozdania pierwotne\kng.Lichnowy.xls"/>
  </r>
  <r>
    <n v="22"/>
    <n v="7"/>
    <n v="3"/>
    <n v="2"/>
    <x v="114"/>
    <n v="2020"/>
    <x v="0"/>
    <n v="1"/>
    <n v="3337.55"/>
    <n v="3537.8"/>
    <n v="3.56"/>
    <n v="5.31"/>
    <n v="170196.3"/>
    <n v="181905.99"/>
    <n v="11709.690000000002"/>
    <s v="R:\Wydziały\WIAiS\Nauczyciele\za 2020 rok\Sprawozdania pierwotne\kng.Kwidzyn.xls"/>
  </r>
  <r>
    <n v="22"/>
    <n v="7"/>
    <n v="3"/>
    <n v="2"/>
    <x v="114"/>
    <n v="2020"/>
    <x v="1"/>
    <n v="1.1100000000000001"/>
    <n v="3704.68"/>
    <n v="3926.96"/>
    <n v="19.14"/>
    <n v="16.75"/>
    <n v="830366.92"/>
    <n v="873078.89"/>
    <n v="42711.969999999972"/>
    <s v="R:\Wydziały\WIAiS\Nauczyciele\za 2020 rok\Sprawozdania pierwotne\kng.Kwidzyn.xls"/>
  </r>
  <r>
    <n v="22"/>
    <n v="7"/>
    <n v="3"/>
    <n v="2"/>
    <x v="114"/>
    <n v="2020"/>
    <x v="2"/>
    <n v="1.44"/>
    <n v="4806.07"/>
    <n v="5094.43"/>
    <n v="14.63"/>
    <n v="17.37"/>
    <n v="916463.43"/>
    <n v="912766.08"/>
    <n v="-3697.3500000000931"/>
    <s v="R:\Wydziały\WIAiS\Nauczyciele\za 2020 rok\Sprawozdania pierwotne\kng.Kwidzyn.xls"/>
  </r>
  <r>
    <n v="22"/>
    <n v="7"/>
    <n v="3"/>
    <n v="2"/>
    <x v="114"/>
    <n v="2020"/>
    <x v="3"/>
    <n v="1.84"/>
    <n v="6141.09"/>
    <n v="6509.55"/>
    <n v="73.3"/>
    <n v="74.06"/>
    <n v="5529524.2699999996"/>
    <n v="5820687.3899999997"/>
    <n v="291163.12000000011"/>
    <s v="R:\Wydziały\WIAiS\Nauczyciele\za 2020 rok\Sprawozdania pierwotne\kng.Kwidzyn.xls"/>
  </r>
  <r>
    <n v="22"/>
    <n v="11"/>
    <n v="6"/>
    <n v="2"/>
    <x v="115"/>
    <n v="2020"/>
    <x v="0"/>
    <n v="1"/>
    <n v="3337.55"/>
    <n v="3537.8"/>
    <n v="9.08"/>
    <n v="11.92"/>
    <n v="411121.94"/>
    <n v="480610.6"/>
    <n v="69488.659999999974"/>
    <s v="R:\Wydziały\WIAiS\Nauczyciele\za 2020 rok\Sprawozdania pierwotne\kng.Krokowa.xls"/>
  </r>
  <r>
    <n v="22"/>
    <n v="11"/>
    <n v="6"/>
    <n v="2"/>
    <x v="115"/>
    <n v="2020"/>
    <x v="1"/>
    <n v="1.1100000000000001"/>
    <n v="3704.68"/>
    <n v="3926.96"/>
    <n v="21.92"/>
    <n v="24.49"/>
    <n v="1034337.69"/>
    <n v="1154521.49"/>
    <n v="120183.80000000005"/>
    <s v="R:\Wydziały\WIAiS\Nauczyciele\za 2020 rok\Sprawozdania pierwotne\kng.Krokowa.xls"/>
  </r>
  <r>
    <n v="22"/>
    <n v="11"/>
    <n v="6"/>
    <n v="2"/>
    <x v="115"/>
    <n v="2020"/>
    <x v="2"/>
    <n v="1.44"/>
    <n v="4806.07"/>
    <n v="5094.43"/>
    <n v="24.8"/>
    <n v="20.91"/>
    <n v="1379622.41"/>
    <n v="1443515.08"/>
    <n v="63892.670000000158"/>
    <s v="R:\Wydziały\WIAiS\Nauczyciele\za 2020 rok\Sprawozdania pierwotne\kng.Krokowa.xls"/>
  </r>
  <r>
    <n v="22"/>
    <n v="11"/>
    <n v="6"/>
    <n v="2"/>
    <x v="115"/>
    <n v="2020"/>
    <x v="3"/>
    <n v="1.84"/>
    <n v="6141.09"/>
    <n v="6509.55"/>
    <n v="73.569999999999993"/>
    <n v="73.959999999999994"/>
    <n v="5540185.2000000002"/>
    <n v="6081380.9199999999"/>
    <n v="541195.71999999974"/>
    <s v="R:\Wydziały\WIAiS\Nauczyciele\za 2020 rok\Sprawozdania pierwotne\kng.Krokowa.xls"/>
  </r>
  <r>
    <n v="22"/>
    <n v="6"/>
    <n v="4"/>
    <n v="2"/>
    <x v="116"/>
    <n v="2020"/>
    <x v="0"/>
    <n v="1"/>
    <n v="3337.55"/>
    <n v="3537.8"/>
    <n v="5.5"/>
    <n v="1.75"/>
    <n v="171616.8"/>
    <n v="214582.03"/>
    <n v="42965.23000000001"/>
    <s v="R:\Wydziały\WIAiS\Nauczyciele\za 2020 rok\Sprawozdania pierwotne\kng.Kościerzyna.xls"/>
  </r>
  <r>
    <n v="22"/>
    <n v="6"/>
    <n v="4"/>
    <n v="2"/>
    <x v="116"/>
    <n v="2020"/>
    <x v="1"/>
    <n v="1.1100000000000001"/>
    <n v="3704.68"/>
    <n v="3926.96"/>
    <n v="33.4"/>
    <n v="32.22"/>
    <n v="1495997.1"/>
    <n v="1703171.48"/>
    <n v="207174.37999999989"/>
    <s v="R:\Wydziały\WIAiS\Nauczyciele\za 2020 rok\Sprawozdania pierwotne\kng.Kościerzyna.xls"/>
  </r>
  <r>
    <n v="22"/>
    <n v="6"/>
    <n v="4"/>
    <n v="2"/>
    <x v="116"/>
    <n v="2020"/>
    <x v="2"/>
    <n v="1.44"/>
    <n v="4806.07"/>
    <n v="5094.43"/>
    <n v="38.76"/>
    <n v="41.12"/>
    <n v="2328198.0299999998"/>
    <n v="2519022.88"/>
    <n v="190824.85000000009"/>
    <s v="R:\Wydziały\WIAiS\Nauczyciele\za 2020 rok\Sprawozdania pierwotne\kng.Kościerzyna.xls"/>
  </r>
  <r>
    <n v="22"/>
    <n v="6"/>
    <n v="4"/>
    <n v="2"/>
    <x v="116"/>
    <n v="2020"/>
    <x v="3"/>
    <n v="1.84"/>
    <n v="6141.09"/>
    <n v="6509.55"/>
    <n v="117.75"/>
    <n v="119.25"/>
    <n v="8889962.1300000008"/>
    <n v="9225441.7100000009"/>
    <n v="335479.58000000007"/>
    <s v="R:\Wydziały\WIAiS\Nauczyciele\za 2020 rok\Sprawozdania pierwotne\kng.Kościerzyna.xls"/>
  </r>
  <r>
    <n v="22"/>
    <n v="1"/>
    <n v="4"/>
    <n v="2"/>
    <x v="117"/>
    <n v="2020"/>
    <x v="0"/>
    <n v="1"/>
    <n v="3337.55"/>
    <n v="3537.8"/>
    <n v="0.04"/>
    <n v="0"/>
    <n v="1068.02"/>
    <n v="9646.08"/>
    <n v="8578.06"/>
    <s v="R:\Wydziały\WIAiS\Nauczyciele\za 2020 rok\Sprawozdania pierwotne\kng.Kołczygłowy.xls"/>
  </r>
  <r>
    <n v="22"/>
    <n v="1"/>
    <n v="4"/>
    <n v="2"/>
    <x v="117"/>
    <n v="2020"/>
    <x v="1"/>
    <n v="1.1100000000000001"/>
    <n v="3704.68"/>
    <n v="3926.96"/>
    <n v="12.15"/>
    <n v="10.3"/>
    <n v="521885.65"/>
    <n v="576324.65"/>
    <n v="54439"/>
    <s v="R:\Wydziały\WIAiS\Nauczyciele\za 2020 rok\Sprawozdania pierwotne\kng.Kołczygłowy.xls"/>
  </r>
  <r>
    <n v="22"/>
    <n v="1"/>
    <n v="4"/>
    <n v="2"/>
    <x v="117"/>
    <n v="2020"/>
    <x v="2"/>
    <n v="1.44"/>
    <n v="4806.07"/>
    <n v="5094.43"/>
    <n v="18.68"/>
    <n v="18.25"/>
    <n v="1090112.49"/>
    <n v="1142699.44"/>
    <n v="52586.949999999953"/>
    <s v="R:\Wydziały\WIAiS\Nauczyciele\za 2020 rok\Sprawozdania pierwotne\kng.Kołczygłowy.xls"/>
  </r>
  <r>
    <n v="22"/>
    <n v="1"/>
    <n v="4"/>
    <n v="2"/>
    <x v="117"/>
    <n v="2020"/>
    <x v="3"/>
    <n v="1.84"/>
    <n v="6141.09"/>
    <n v="6509.55"/>
    <n v="29.23"/>
    <n v="30.03"/>
    <n v="2217959.63"/>
    <n v="2192926.2000000002"/>
    <n v="-25033.429999999702"/>
    <s v="R:\Wydziały\WIAiS\Nauczyciele\za 2020 rok\Sprawozdania pierwotne\kng.Kołczygłowy.xls"/>
  </r>
  <r>
    <n v="22"/>
    <n v="11"/>
    <n v="5"/>
    <n v="2"/>
    <x v="118"/>
    <n v="2020"/>
    <x v="0"/>
    <n v="1"/>
    <n v="3337.55"/>
    <n v="3537.8"/>
    <n v="6.64"/>
    <n v="10.19"/>
    <n v="321491.38"/>
    <n v="329870.58"/>
    <n v="8379.2000000000116"/>
    <s v="R:\Wydziały\WIAiS\Nauczyciele\za 2020 rok\Sprawozdania pierwotne\kng.Kosakowo.xls"/>
  </r>
  <r>
    <n v="22"/>
    <n v="11"/>
    <n v="5"/>
    <n v="2"/>
    <x v="118"/>
    <n v="2020"/>
    <x v="1"/>
    <n v="1.1100000000000001"/>
    <n v="3704.68"/>
    <n v="3926.96"/>
    <n v="54.68"/>
    <n v="50.31"/>
    <n v="2410836.65"/>
    <n v="2580925.5099999998"/>
    <n v="170088.85999999987"/>
    <s v="R:\Wydziały\WIAiS\Nauczyciele\za 2020 rok\Sprawozdania pierwotne\kng.Kosakowo.xls"/>
  </r>
  <r>
    <n v="22"/>
    <n v="11"/>
    <n v="5"/>
    <n v="2"/>
    <x v="118"/>
    <n v="2020"/>
    <x v="2"/>
    <n v="1.44"/>
    <n v="4806.07"/>
    <n v="5094.43"/>
    <n v="39.92"/>
    <n v="48.16"/>
    <n v="2516257.5099999998"/>
    <n v="2571101.7999999998"/>
    <n v="54844.290000000037"/>
    <s v="R:\Wydziały\WIAiS\Nauczyciele\za 2020 rok\Sprawozdania pierwotne\kng.Kosakowo.xls"/>
  </r>
  <r>
    <n v="22"/>
    <n v="11"/>
    <n v="5"/>
    <n v="2"/>
    <x v="118"/>
    <n v="2020"/>
    <x v="3"/>
    <n v="1.84"/>
    <n v="6141.09"/>
    <n v="6509.55"/>
    <n v="98.87"/>
    <n v="109.2"/>
    <n v="7700727.9900000002"/>
    <n v="7817363.29"/>
    <n v="116635.29999999981"/>
    <s v="R:\Wydziały\WIAiS\Nauczyciele\za 2020 rok\Sprawozdania pierwotne\kng.Kosakowo.xls"/>
  </r>
  <r>
    <n v="22"/>
    <n v="2"/>
    <n v="5"/>
    <n v="2"/>
    <x v="119"/>
    <n v="2020"/>
    <x v="0"/>
    <n v="1"/>
    <n v="3337.55"/>
    <n v="3537.8"/>
    <n v="1.26"/>
    <n v="0"/>
    <n v="33642.5"/>
    <n v="40873.78"/>
    <n v="7231.2799999999988"/>
    <s v="R:\Wydziały\WIAiS\Nauczyciele\za 2020 rok\Sprawozdania pierwotne\kng.Konarzyny.xls"/>
  </r>
  <r>
    <n v="22"/>
    <n v="2"/>
    <n v="5"/>
    <n v="2"/>
    <x v="119"/>
    <n v="2020"/>
    <x v="1"/>
    <n v="1.1100000000000001"/>
    <n v="3704.68"/>
    <n v="3926.96"/>
    <n v="6.29"/>
    <n v="6.28"/>
    <n v="285064.73"/>
    <n v="314565.08"/>
    <n v="29500.350000000035"/>
    <s v="R:\Wydziały\WIAiS\Nauczyciele\za 2020 rok\Sprawozdania pierwotne\kng.Konarzyny.xls"/>
  </r>
  <r>
    <n v="22"/>
    <n v="2"/>
    <n v="5"/>
    <n v="2"/>
    <x v="119"/>
    <n v="2020"/>
    <x v="2"/>
    <n v="1.44"/>
    <n v="4806.07"/>
    <n v="5094.43"/>
    <n v="4.33"/>
    <n v="4.0999999999999996"/>
    <n v="250030.92"/>
    <n v="252065.65"/>
    <n v="2034.7299999999814"/>
    <s v="R:\Wydziały\WIAiS\Nauczyciele\za 2020 rok\Sprawozdania pierwotne\kng.Konarzyny.xls"/>
  </r>
  <r>
    <n v="22"/>
    <n v="2"/>
    <n v="5"/>
    <n v="2"/>
    <x v="119"/>
    <n v="2020"/>
    <x v="3"/>
    <n v="1.84"/>
    <n v="6141.09"/>
    <n v="6509.55"/>
    <n v="18.829999999999998"/>
    <n v="18.66"/>
    <n v="1410966.61"/>
    <n v="1490450.88"/>
    <n v="79484.269999999786"/>
    <s v="R:\Wydziały\WIAiS\Nauczyciele\za 2020 rok\Sprawozdania pierwotne\kng.Konarzyny.xls"/>
  </r>
  <r>
    <n v="22"/>
    <n v="4"/>
    <n v="3"/>
    <n v="2"/>
    <x v="120"/>
    <n v="2020"/>
    <x v="0"/>
    <n v="1"/>
    <n v="3337.55"/>
    <n v="3537.8"/>
    <n v="14.46"/>
    <n v="19.48"/>
    <n v="661753.16"/>
    <n v="680641.05"/>
    <n v="18887.890000000014"/>
    <s v="R:\Wydziały\WIAiS\Nauczyciele\za 2020 rok\Sprawozdania pierwotne\kng.Kolbudy.xls"/>
  </r>
  <r>
    <n v="22"/>
    <n v="4"/>
    <n v="3"/>
    <n v="2"/>
    <x v="120"/>
    <n v="2020"/>
    <x v="1"/>
    <n v="1.1100000000000001"/>
    <n v="3704.68"/>
    <n v="3926.96"/>
    <n v="77.39"/>
    <n v="82.95"/>
    <n v="3596606.81"/>
    <n v="4158586.69"/>
    <n v="561979.87999999989"/>
    <s v="R:\Wydziały\WIAiS\Nauczyciele\za 2020 rok\Sprawozdania pierwotne\kng.Kolbudy.xls"/>
  </r>
  <r>
    <n v="22"/>
    <n v="4"/>
    <n v="3"/>
    <n v="2"/>
    <x v="120"/>
    <n v="2020"/>
    <x v="2"/>
    <n v="1.44"/>
    <n v="4806.07"/>
    <n v="5094.43"/>
    <n v="68.739999999999995"/>
    <n v="73.63"/>
    <n v="4143365.54"/>
    <n v="4430240.97"/>
    <n v="286875.4299999997"/>
    <s v="R:\Wydziały\WIAiS\Nauczyciele\za 2020 rok\Sprawozdania pierwotne\kng.Kolbudy.xls"/>
  </r>
  <r>
    <n v="22"/>
    <n v="4"/>
    <n v="3"/>
    <n v="2"/>
    <x v="120"/>
    <n v="2020"/>
    <x v="3"/>
    <n v="1.84"/>
    <n v="6141.09"/>
    <n v="6509.55"/>
    <n v="134.47"/>
    <n v="137"/>
    <n v="10173572.380000001"/>
    <n v="10637241.289999999"/>
    <n v="463668.90999999829"/>
    <s v="R:\Wydziały\WIAiS\Nauczyciele\za 2020 rok\Sprawozdania pierwotne\kng.Kolbudy.xls"/>
  </r>
  <r>
    <n v="22"/>
    <n v="3"/>
    <n v="5"/>
    <n v="2"/>
    <x v="121"/>
    <n v="2020"/>
    <x v="0"/>
    <n v="1"/>
    <n v="3337.55"/>
    <n v="3537.8"/>
    <n v="0"/>
    <n v="0.69"/>
    <n v="9764.33"/>
    <n v="9352.32"/>
    <n v="-412.01000000000022"/>
    <s v="R:\Wydziały\WIAiS\Nauczyciele\za 2020 rok\Sprawozdania pierwotne\kng.Koczała.xls"/>
  </r>
  <r>
    <n v="22"/>
    <n v="3"/>
    <n v="5"/>
    <n v="2"/>
    <x v="121"/>
    <n v="2020"/>
    <x v="1"/>
    <n v="1.1100000000000001"/>
    <n v="3704.68"/>
    <n v="3926.96"/>
    <n v="2.99"/>
    <n v="3"/>
    <n v="135739.47"/>
    <n v="159238.97"/>
    <n v="23499.5"/>
    <s v="R:\Wydziały\WIAiS\Nauczyciele\za 2020 rok\Sprawozdania pierwotne\kng.Koczała.xls"/>
  </r>
  <r>
    <n v="22"/>
    <n v="3"/>
    <n v="5"/>
    <n v="2"/>
    <x v="121"/>
    <n v="2020"/>
    <x v="2"/>
    <n v="1.44"/>
    <n v="4806.07"/>
    <n v="5094.43"/>
    <n v="3"/>
    <n v="1.95"/>
    <n v="155082.23000000001"/>
    <n v="164319.17000000001"/>
    <n v="9236.9400000000023"/>
    <s v="R:\Wydziały\WIAiS\Nauczyciele\za 2020 rok\Sprawozdania pierwotne\kng.Koczała.xls"/>
  </r>
  <r>
    <n v="22"/>
    <n v="3"/>
    <n v="5"/>
    <n v="2"/>
    <x v="121"/>
    <n v="2020"/>
    <x v="3"/>
    <n v="1.84"/>
    <n v="6141.09"/>
    <n v="6509.55"/>
    <n v="22.92"/>
    <n v="24.94"/>
    <n v="1775422.97"/>
    <n v="1889728.89"/>
    <n v="114305.91999999993"/>
    <s v="R:\Wydziały\WIAiS\Nauczyciele\za 2020 rok\Sprawozdania pierwotne\kng.Koczała.xls"/>
  </r>
  <r>
    <n v="22"/>
    <n v="12"/>
    <n v="6"/>
    <n v="2"/>
    <x v="122"/>
    <n v="2020"/>
    <x v="0"/>
    <n v="1"/>
    <n v="3337.55"/>
    <n v="3537.8"/>
    <n v="5.97"/>
    <n v="2"/>
    <n v="187703.79"/>
    <n v="195004.09"/>
    <n v="7300.2999999999884"/>
    <s v="R:\Wydziały\WIAiS\Nauczyciele\za 2020 rok\Sprawozdania pierwotne\kng.Kobylnica.xlsx"/>
  </r>
  <r>
    <n v="22"/>
    <n v="12"/>
    <n v="6"/>
    <n v="2"/>
    <x v="122"/>
    <n v="2020"/>
    <x v="1"/>
    <n v="1.1100000000000001"/>
    <n v="3704.68"/>
    <n v="3926.96"/>
    <n v="35.75"/>
    <n v="38.6"/>
    <n v="1665861.1"/>
    <n v="1765884.78"/>
    <n v="100023.67999999993"/>
    <s v="R:\Wydziały\WIAiS\Nauczyciele\za 2020 rok\Sprawozdania pierwotne\kng.Kobylnica.xlsx"/>
  </r>
  <r>
    <n v="22"/>
    <n v="12"/>
    <n v="6"/>
    <n v="2"/>
    <x v="122"/>
    <n v="2020"/>
    <x v="2"/>
    <n v="1.44"/>
    <n v="4806.07"/>
    <n v="5094.43"/>
    <n v="26.91"/>
    <n v="23.14"/>
    <n v="1506191.19"/>
    <n v="1522155.59"/>
    <n v="15964.40000000014"/>
    <s v="R:\Wydziały\WIAiS\Nauczyciele\za 2020 rok\Sprawozdania pierwotne\kng.Kobylnica.xlsx"/>
  </r>
  <r>
    <n v="22"/>
    <n v="12"/>
    <n v="6"/>
    <n v="2"/>
    <x v="122"/>
    <n v="2020"/>
    <x v="3"/>
    <n v="1.84"/>
    <n v="6141.09"/>
    <n v="6509.55"/>
    <n v="101.37"/>
    <n v="106.67"/>
    <n v="7757673.1399999997"/>
    <n v="7835669.4199999999"/>
    <n v="77996.280000000261"/>
    <s v="R:\Wydziały\WIAiS\Nauczyciele\za 2020 rok\Sprawozdania pierwotne\kng.Kobylnica.xlsx"/>
  </r>
  <r>
    <n v="22"/>
    <n v="6"/>
    <n v="3"/>
    <n v="2"/>
    <x v="123"/>
    <n v="2020"/>
    <x v="0"/>
    <n v="1"/>
    <n v="3337.55"/>
    <n v="3537.8"/>
    <n v="4.5599999999999996"/>
    <n v="2.16"/>
    <n v="152320.42000000001"/>
    <n v="160640.57999999999"/>
    <n v="8320.1599999999744"/>
    <s v="R:\Wydziały\WIAiS\Nauczyciele\za 2020 rok\Sprawozdania pierwotne\kng.Karsin.xls"/>
  </r>
  <r>
    <n v="22"/>
    <n v="6"/>
    <n v="3"/>
    <n v="2"/>
    <x v="123"/>
    <n v="2020"/>
    <x v="1"/>
    <n v="1.1100000000000001"/>
    <n v="3704.68"/>
    <n v="3926.96"/>
    <n v="10.47"/>
    <n v="11.2"/>
    <n v="486231.8"/>
    <n v="582506.62"/>
    <n v="96274.82"/>
    <s v="R:\Wydziały\WIAiS\Nauczyciele\za 2020 rok\Sprawozdania pierwotne\kng.Karsin.xls"/>
  </r>
  <r>
    <n v="22"/>
    <n v="6"/>
    <n v="3"/>
    <n v="2"/>
    <x v="123"/>
    <n v="2020"/>
    <x v="2"/>
    <n v="1.44"/>
    <n v="4806.07"/>
    <n v="5094.43"/>
    <n v="10.210000000000001"/>
    <n v="11.49"/>
    <n v="626699.80000000005"/>
    <n v="604858.62"/>
    <n v="-21841.180000000051"/>
    <s v="R:\Wydziały\WIAiS\Nauczyciele\za 2020 rok\Sprawozdania pierwotne\kng.Karsin.xls"/>
  </r>
  <r>
    <n v="22"/>
    <n v="6"/>
    <n v="3"/>
    <n v="2"/>
    <x v="123"/>
    <n v="2020"/>
    <x v="3"/>
    <n v="1.84"/>
    <n v="6141.09"/>
    <n v="6509.55"/>
    <n v="63.07"/>
    <n v="61.61"/>
    <n v="4702761.87"/>
    <n v="4669556.47"/>
    <n v="-33205.400000000373"/>
    <s v="R:\Wydziały\WIAiS\Nauczyciele\za 2020 rok\Sprawozdania pierwotne\kng.Karsin.xls"/>
  </r>
  <r>
    <n v="22"/>
    <n v="13"/>
    <n v="5"/>
    <n v="2"/>
    <x v="124"/>
    <n v="2020"/>
    <x v="0"/>
    <n v="1"/>
    <n v="3337.55"/>
    <n v="3537.8"/>
    <n v="3.38"/>
    <n v="1.97"/>
    <n v="118125.22"/>
    <n v="121227.94"/>
    <n v="3102.7200000000012"/>
    <s v="R:\Wydziały\WIAiS\Nauczyciele\za 2020 rok\Sprawozdania pierwotne\kng.Kaliska.xlsx"/>
  </r>
  <r>
    <n v="22"/>
    <n v="13"/>
    <n v="5"/>
    <n v="2"/>
    <x v="124"/>
    <n v="2020"/>
    <x v="1"/>
    <n v="1.1100000000000001"/>
    <n v="3704.68"/>
    <n v="3926.96"/>
    <n v="17.649999999999999"/>
    <n v="17.97"/>
    <n v="805370.7"/>
    <n v="864466.42"/>
    <n v="59095.720000000088"/>
    <s v="R:\Wydziały\WIAiS\Nauczyciele\za 2020 rok\Sprawozdania pierwotne\kng.Kaliska.xlsx"/>
  </r>
  <r>
    <n v="22"/>
    <n v="13"/>
    <n v="5"/>
    <n v="2"/>
    <x v="124"/>
    <n v="2020"/>
    <x v="2"/>
    <n v="1.44"/>
    <n v="4806.07"/>
    <n v="5094.43"/>
    <n v="7.9"/>
    <n v="7.87"/>
    <n v="464116.28"/>
    <n v="465840.49"/>
    <n v="1724.2099999999627"/>
    <s v="R:\Wydziały\WIAiS\Nauczyciele\za 2020 rok\Sprawozdania pierwotne\kng.Kaliska.xlsx"/>
  </r>
  <r>
    <n v="22"/>
    <n v="13"/>
    <n v="5"/>
    <n v="2"/>
    <x v="124"/>
    <n v="2020"/>
    <x v="3"/>
    <n v="1.84"/>
    <n v="6141.09"/>
    <n v="6509.55"/>
    <n v="34.86"/>
    <n v="30.78"/>
    <n v="2514082.98"/>
    <n v="2645333.38"/>
    <n v="131250.39999999991"/>
    <s v="R:\Wydziały\WIAiS\Nauczyciele\za 2020 rok\Sprawozdania pierwotne\kng.Kaliska.xlsx"/>
  </r>
  <r>
    <n v="22"/>
    <n v="12"/>
    <n v="4"/>
    <n v="2"/>
    <x v="125"/>
    <n v="2020"/>
    <x v="0"/>
    <n v="1"/>
    <n v="3337.55"/>
    <n v="3537.8"/>
    <n v="0.64"/>
    <n v="0"/>
    <n v="17088.259999999998"/>
    <n v="18723.03"/>
    <n v="1634.7700000000004"/>
    <s v="R:\Wydziały\WIAiS\Nauczyciele\za 2020 rok\Sprawozdania pierwotne\kng.Główczyce.xls"/>
  </r>
  <r>
    <n v="22"/>
    <n v="12"/>
    <n v="4"/>
    <n v="2"/>
    <x v="125"/>
    <n v="2020"/>
    <x v="1"/>
    <n v="1.1100000000000001"/>
    <n v="3704.68"/>
    <n v="3926.96"/>
    <n v="16.38"/>
    <n v="11.31"/>
    <n v="663116.93999999994"/>
    <n v="765756.97"/>
    <n v="102640.03000000003"/>
    <s v="R:\Wydziały\WIAiS\Nauczyciele\za 2020 rok\Sprawozdania pierwotne\kng.Główczyce.xls"/>
  </r>
  <r>
    <n v="22"/>
    <n v="12"/>
    <n v="4"/>
    <n v="2"/>
    <x v="125"/>
    <n v="2020"/>
    <x v="2"/>
    <n v="1.44"/>
    <n v="4806.07"/>
    <n v="5094.43"/>
    <n v="15.69"/>
    <n v="14.23"/>
    <n v="893232.86"/>
    <n v="907029.54"/>
    <n v="13796.680000000051"/>
    <s v="R:\Wydziały\WIAiS\Nauczyciele\za 2020 rok\Sprawozdania pierwotne\kng.Główczyce.xls"/>
  </r>
  <r>
    <n v="22"/>
    <n v="12"/>
    <n v="4"/>
    <n v="2"/>
    <x v="125"/>
    <n v="2020"/>
    <x v="3"/>
    <n v="1.84"/>
    <n v="6141.09"/>
    <n v="6509.55"/>
    <n v="79.760000000000005"/>
    <n v="78.400000000000006"/>
    <n v="5959901.5899999999"/>
    <n v="5960175.6399999997"/>
    <n v="274.04999999981374"/>
    <s v="R:\Wydziały\WIAiS\Nauczyciele\za 2020 rok\Sprawozdania pierwotne\kng.Główczyce.xls"/>
  </r>
  <r>
    <n v="22"/>
    <n v="15"/>
    <n v="5"/>
    <n v="2"/>
    <x v="126"/>
    <n v="2020"/>
    <x v="0"/>
    <n v="1"/>
    <n v="3337.55"/>
    <n v="3537.8"/>
    <n v="5"/>
    <n v="2"/>
    <n v="161804.4"/>
    <n v="171041.28"/>
    <n v="9236.8800000000047"/>
    <s v="R:\Wydziały\WIAiS\Nauczyciele\za 2020 rok\Sprawozdania pierwotne\kng.Gniewino.xls"/>
  </r>
  <r>
    <n v="22"/>
    <n v="15"/>
    <n v="5"/>
    <n v="2"/>
    <x v="126"/>
    <n v="2020"/>
    <x v="1"/>
    <n v="1.1100000000000001"/>
    <n v="3704.68"/>
    <n v="3926.96"/>
    <n v="18.54"/>
    <n v="23.19"/>
    <n v="913742.95"/>
    <n v="1051300.77"/>
    <n v="137557.82000000007"/>
    <s v="R:\Wydziały\WIAiS\Nauczyciele\za 2020 rok\Sprawozdania pierwotne\kng.Gniewino.xls"/>
  </r>
  <r>
    <n v="22"/>
    <n v="15"/>
    <n v="5"/>
    <n v="2"/>
    <x v="126"/>
    <n v="2020"/>
    <x v="2"/>
    <n v="1.44"/>
    <n v="4806.07"/>
    <n v="5094.43"/>
    <n v="18.670000000000002"/>
    <n v="17.899999999999999"/>
    <n v="1082595.8"/>
    <n v="1202729.3400000001"/>
    <n v="120133.54000000004"/>
    <s v="R:\Wydziały\WIAiS\Nauczyciele\za 2020 rok\Sprawozdania pierwotne\kng.Gniewino.xls"/>
  </r>
  <r>
    <n v="22"/>
    <n v="15"/>
    <n v="5"/>
    <n v="2"/>
    <x v="126"/>
    <n v="2020"/>
    <x v="3"/>
    <n v="1.84"/>
    <n v="6141.09"/>
    <n v="6509.55"/>
    <n v="57.95"/>
    <n v="54.24"/>
    <n v="4259321.29"/>
    <n v="4643927.24"/>
    <n v="384605.95000000019"/>
    <s v="R:\Wydziały\WIAiS\Nauczyciele\za 2020 rok\Sprawozdania pierwotne\kng.Gniewino.xls"/>
  </r>
  <r>
    <n v="22"/>
    <n v="7"/>
    <n v="2"/>
    <n v="2"/>
    <x v="127"/>
    <n v="2020"/>
    <x v="0"/>
    <n v="1"/>
    <n v="3337.55"/>
    <n v="3537.8"/>
    <n v="4.5199999999999996"/>
    <n v="6.33"/>
    <n v="210262.9"/>
    <n v="218555.22"/>
    <n v="8292.320000000007"/>
    <s v="R:\Wydziały\WIAiS\Nauczyciele\za 2020 rok\Sprawozdania pierwotne\kng.Gardeja.xls"/>
  </r>
  <r>
    <n v="22"/>
    <n v="7"/>
    <n v="2"/>
    <n v="2"/>
    <x v="127"/>
    <n v="2020"/>
    <x v="1"/>
    <n v="1.1100000000000001"/>
    <n v="3704.68"/>
    <n v="3926.96"/>
    <n v="17.489999999999998"/>
    <n v="21.46"/>
    <n v="855449.07"/>
    <n v="910354.75"/>
    <n v="54905.680000000051"/>
    <s v="R:\Wydziały\WIAiS\Nauczyciele\za 2020 rok\Sprawozdania pierwotne\kng.Gardeja.xls"/>
  </r>
  <r>
    <n v="22"/>
    <n v="7"/>
    <n v="2"/>
    <n v="2"/>
    <x v="127"/>
    <n v="2020"/>
    <x v="2"/>
    <n v="1.44"/>
    <n v="4806.07"/>
    <n v="5094.43"/>
    <n v="14.29"/>
    <n v="15.42"/>
    <n v="863654.36"/>
    <n v="861638.03"/>
    <n v="-2016.3299999999581"/>
    <s v="R:\Wydziały\WIAiS\Nauczyciele\za 2020 rok\Sprawozdania pierwotne\kng.Gardeja.xls"/>
  </r>
  <r>
    <n v="22"/>
    <n v="7"/>
    <n v="2"/>
    <n v="2"/>
    <x v="127"/>
    <n v="2020"/>
    <x v="3"/>
    <n v="1.84"/>
    <n v="6141.09"/>
    <n v="6509.55"/>
    <n v="65.349999999999994"/>
    <n v="60.4"/>
    <n v="4783269.13"/>
    <n v="4915532.28"/>
    <n v="132263.15000000037"/>
    <s v="R:\Wydziały\WIAiS\Nauczyciele\za 2020 rok\Sprawozdania pierwotne\kng.Gardeja.xls"/>
  </r>
  <r>
    <n v="22"/>
    <n v="12"/>
    <n v="3"/>
    <n v="2"/>
    <x v="128"/>
    <n v="2020"/>
    <x v="0"/>
    <n v="1"/>
    <n v="3337.55"/>
    <n v="3537.8"/>
    <n v="3.76"/>
    <n v="0"/>
    <n v="100393.5"/>
    <n v="103332.26"/>
    <n v="2938.7599999999948"/>
    <s v="R:\Wydziały\WIAiS\Nauczyciele\za 2020 rok\Sprawozdania pierwotne\kng.Dębnica Kaszubska.xls"/>
  </r>
  <r>
    <n v="22"/>
    <n v="12"/>
    <n v="3"/>
    <n v="2"/>
    <x v="128"/>
    <n v="2020"/>
    <x v="1"/>
    <n v="1.1100000000000001"/>
    <n v="3704.68"/>
    <n v="3926.96"/>
    <n v="8.44"/>
    <n v="5.85"/>
    <n v="342030.86"/>
    <n v="384470.31"/>
    <n v="42439.450000000012"/>
    <s v="R:\Wydziały\WIAiS\Nauczyciele\za 2020 rok\Sprawozdania pierwotne\kng.Dębnica Kaszubska.xls"/>
  </r>
  <r>
    <n v="22"/>
    <n v="12"/>
    <n v="3"/>
    <n v="2"/>
    <x v="128"/>
    <n v="2020"/>
    <x v="2"/>
    <n v="1.44"/>
    <n v="4806.07"/>
    <n v="5094.43"/>
    <n v="17.600000000000001"/>
    <n v="17.36"/>
    <n v="1030451.88"/>
    <n v="1039819.8"/>
    <n v="9367.9200000000419"/>
    <s v="R:\Wydziały\WIAiS\Nauczyciele\za 2020 rok\Sprawozdania pierwotne\kng.Dębnica Kaszubska.xls"/>
  </r>
  <r>
    <n v="22"/>
    <n v="12"/>
    <n v="3"/>
    <n v="2"/>
    <x v="128"/>
    <n v="2020"/>
    <x v="3"/>
    <n v="1.84"/>
    <n v="6141.09"/>
    <n v="6509.55"/>
    <n v="68.67"/>
    <n v="66.819999999999993"/>
    <n v="5113541.7300000004"/>
    <n v="5089374.58"/>
    <n v="-24167.150000000373"/>
    <s v="R:\Wydziały\WIAiS\Nauczyciele\za 2020 rok\Sprawozdania pierwotne\kng.Dębnica Kaszubska.xls"/>
  </r>
  <r>
    <n v="22"/>
    <n v="6"/>
    <n v="2"/>
    <n v="2"/>
    <x v="129"/>
    <n v="2020"/>
    <x v="0"/>
    <n v="1"/>
    <n v="3337.55"/>
    <n v="3537.8"/>
    <n v="3.5"/>
    <n v="1.93"/>
    <n v="120763.22"/>
    <n v="130856.14"/>
    <n v="10092.919999999998"/>
    <s v="R:\Wydziały\WIAiS\Nauczyciele\za 2020 rok\Sprawozdania pierwotne\kng.Dziemiany.xls"/>
  </r>
  <r>
    <n v="22"/>
    <n v="6"/>
    <n v="2"/>
    <n v="2"/>
    <x v="129"/>
    <n v="2020"/>
    <x v="1"/>
    <n v="1.1100000000000001"/>
    <n v="3704.68"/>
    <n v="3926.96"/>
    <n v="7.23"/>
    <n v="9.52"/>
    <n v="363817.33"/>
    <n v="451846.57"/>
    <n v="88029.239999999991"/>
    <s v="R:\Wydziały\WIAiS\Nauczyciele\za 2020 rok\Sprawozdania pierwotne\kng.Dziemiany.xls"/>
  </r>
  <r>
    <n v="22"/>
    <n v="6"/>
    <n v="2"/>
    <n v="2"/>
    <x v="129"/>
    <n v="2020"/>
    <x v="2"/>
    <n v="1.44"/>
    <n v="4806.07"/>
    <n v="5094.43"/>
    <n v="17.84"/>
    <n v="17.38"/>
    <n v="1040087.08"/>
    <n v="1162465.58"/>
    <n v="122378.50000000012"/>
    <s v="R:\Wydziały\WIAiS\Nauczyciele\za 2020 rok\Sprawozdania pierwotne\kng.Dziemiany.xls"/>
  </r>
  <r>
    <n v="22"/>
    <n v="6"/>
    <n v="2"/>
    <n v="2"/>
    <x v="129"/>
    <n v="2020"/>
    <x v="3"/>
    <n v="1.84"/>
    <n v="6141.09"/>
    <n v="6509.55"/>
    <n v="28.76"/>
    <n v="28.78"/>
    <n v="2162321.38"/>
    <n v="2396275.5"/>
    <n v="233954.12000000011"/>
    <s v="R:\Wydziały\WIAiS\Nauczyciele\za 2020 rok\Sprawozdania pierwotne\kng.Dziemiany.xls"/>
  </r>
  <r>
    <n v="22"/>
    <n v="12"/>
    <n v="2"/>
    <n v="2"/>
    <x v="130"/>
    <n v="2020"/>
    <x v="0"/>
    <n v="1"/>
    <n v="3337.55"/>
    <n v="3537.8"/>
    <n v="1"/>
    <n v="0"/>
    <n v="26700.400000000001"/>
    <n v="24300.98"/>
    <n v="-2399.4200000000019"/>
    <s v="R:\Wydziały\WIAiS\Nauczyciele\za 2020 rok\Sprawozdania pierwotne\kng.Damnica.xls"/>
  </r>
  <r>
    <n v="22"/>
    <n v="12"/>
    <n v="2"/>
    <n v="2"/>
    <x v="130"/>
    <n v="2020"/>
    <x v="1"/>
    <n v="1.1100000000000001"/>
    <n v="3704.68"/>
    <n v="3926.96"/>
    <n v="10.97"/>
    <n v="10.89"/>
    <n v="496181.09"/>
    <n v="524326.01"/>
    <n v="28144.919999999984"/>
    <s v="R:\Wydziały\WIAiS\Nauczyciele\za 2020 rok\Sprawozdania pierwotne\kng.Damnica.xls"/>
  </r>
  <r>
    <n v="22"/>
    <n v="12"/>
    <n v="2"/>
    <n v="2"/>
    <x v="130"/>
    <n v="2020"/>
    <x v="2"/>
    <n v="1.44"/>
    <n v="4806.07"/>
    <n v="5094.43"/>
    <n v="6.04"/>
    <n v="5.33"/>
    <n v="340842.55"/>
    <n v="319126.08"/>
    <n v="-21716.469999999972"/>
    <s v="R:\Wydziały\WIAiS\Nauczyciele\za 2020 rok\Sprawozdania pierwotne\kng.Damnica.xls"/>
  </r>
  <r>
    <n v="22"/>
    <n v="12"/>
    <n v="2"/>
    <n v="2"/>
    <x v="130"/>
    <n v="2020"/>
    <x v="3"/>
    <n v="1.84"/>
    <n v="6141.09"/>
    <n v="6509.55"/>
    <n v="55.41"/>
    <n v="53.2"/>
    <n v="4107454.62"/>
    <n v="4167436.68"/>
    <n v="59982.060000000056"/>
    <s v="R:\Wydziały\WIAiS\Nauczyciele\za 2020 rok\Sprawozdania pierwotne\kng.Damnica.xls"/>
  </r>
  <r>
    <n v="22"/>
    <n v="3"/>
    <n v="3"/>
    <n v="2"/>
    <x v="131"/>
    <n v="2020"/>
    <x v="0"/>
    <n v="1"/>
    <n v="3337.55"/>
    <n v="3537.8"/>
    <n v="2.48"/>
    <n v="6.71"/>
    <n v="161171.54"/>
    <n v="157489.59"/>
    <n v="-3681.9500000000116"/>
    <s v="R:\Wydziały\WIAiS\Nauczyciele\za 2020 rok\Sprawozdania pierwotne\kng.Człuchów.xls"/>
  </r>
  <r>
    <n v="22"/>
    <n v="3"/>
    <n v="3"/>
    <n v="2"/>
    <x v="131"/>
    <n v="2020"/>
    <x v="1"/>
    <n v="1.1100000000000001"/>
    <n v="3704.68"/>
    <n v="3926.96"/>
    <n v="18.78"/>
    <n v="19.61"/>
    <n v="864621.87"/>
    <n v="973841.42"/>
    <n v="109219.55000000005"/>
    <s v="R:\Wydziały\WIAiS\Nauczyciele\za 2020 rok\Sprawozdania pierwotne\kng.Człuchów.xls"/>
  </r>
  <r>
    <n v="22"/>
    <n v="3"/>
    <n v="3"/>
    <n v="2"/>
    <x v="131"/>
    <n v="2020"/>
    <x v="2"/>
    <n v="1.44"/>
    <n v="4806.07"/>
    <n v="5094.43"/>
    <n v="19.72"/>
    <n v="19.95"/>
    <n v="1164741.1200000001"/>
    <n v="1167979.77"/>
    <n v="3238.6499999999069"/>
    <s v="R:\Wydziały\WIAiS\Nauczyciele\za 2020 rok\Sprawozdania pierwotne\kng.Człuchów.xls"/>
  </r>
  <r>
    <n v="22"/>
    <n v="3"/>
    <n v="3"/>
    <n v="2"/>
    <x v="131"/>
    <n v="2020"/>
    <x v="3"/>
    <n v="1.84"/>
    <n v="6141.09"/>
    <n v="6509.55"/>
    <n v="68.680000000000007"/>
    <n v="67.69"/>
    <n v="5136686.25"/>
    <n v="5752676.6299999999"/>
    <n v="615990.37999999989"/>
    <s v="R:\Wydziały\WIAiS\Nauczyciele\za 2020 rok\Sprawozdania pierwotne\kng.Człuchów.xls"/>
  </r>
  <r>
    <n v="22"/>
    <n v="1"/>
    <n v="3"/>
    <n v="2"/>
    <x v="132"/>
    <n v="2020"/>
    <x v="0"/>
    <n v="1"/>
    <n v="3337.55"/>
    <n v="3537.8"/>
    <n v="5.89"/>
    <n v="7.51"/>
    <n v="263540.87"/>
    <n v="282944.24"/>
    <n v="19403.369999999995"/>
    <s v="R:\Wydziały\WIAiS\Nauczyciele\za 2020 rok\Sprawozdania pierwotne\kng.Czarna Dąbrówka.xls"/>
  </r>
  <r>
    <n v="22"/>
    <n v="1"/>
    <n v="3"/>
    <n v="2"/>
    <x v="132"/>
    <n v="2020"/>
    <x v="1"/>
    <n v="1.1100000000000001"/>
    <n v="3704.68"/>
    <n v="3926.96"/>
    <n v="14.79"/>
    <n v="11.06"/>
    <n v="612066.44999999995"/>
    <n v="685376.86"/>
    <n v="73310.410000000033"/>
    <s v="R:\Wydziały\WIAiS\Nauczyciele\za 2020 rok\Sprawozdania pierwotne\kng.Czarna Dąbrówka.xls"/>
  </r>
  <r>
    <n v="22"/>
    <n v="1"/>
    <n v="3"/>
    <n v="2"/>
    <x v="132"/>
    <n v="2020"/>
    <x v="2"/>
    <n v="1.44"/>
    <n v="4806.07"/>
    <n v="5094.43"/>
    <n v="21.59"/>
    <n v="26.29"/>
    <n v="1365834.67"/>
    <n v="1443221.37"/>
    <n v="77386.700000000186"/>
    <s v="R:\Wydziały\WIAiS\Nauczyciele\za 2020 rok\Sprawozdania pierwotne\kng.Czarna Dąbrówka.xls"/>
  </r>
  <r>
    <n v="22"/>
    <n v="1"/>
    <n v="3"/>
    <n v="2"/>
    <x v="132"/>
    <n v="2020"/>
    <x v="3"/>
    <n v="1.84"/>
    <n v="6141.09"/>
    <n v="6509.55"/>
    <n v="46.34"/>
    <n v="44.18"/>
    <n v="3426992.56"/>
    <n v="3390044.34"/>
    <n v="-36948.220000000205"/>
    <s v="R:\Wydziały\WIAiS\Nauczyciele\za 2020 rok\Sprawozdania pierwotne\kng.Czarna Dąbrówka.xls"/>
  </r>
  <r>
    <n v="22"/>
    <n v="2"/>
    <n v="3"/>
    <n v="2"/>
    <x v="133"/>
    <n v="2020"/>
    <x v="0"/>
    <n v="1"/>
    <n v="3337.55"/>
    <n v="3537.8"/>
    <n v="10.5"/>
    <n v="9.1300000000000008"/>
    <n v="409554.66"/>
    <n v="441759.61"/>
    <n v="32204.950000000012"/>
    <s v="R:\Wydziały\WIAiS\Nauczyciele\za 2020 rok\Sprawozdania pierwotne\kng.Chojnice.xls"/>
  </r>
  <r>
    <n v="22"/>
    <n v="2"/>
    <n v="3"/>
    <n v="2"/>
    <x v="133"/>
    <n v="2020"/>
    <x v="1"/>
    <n v="1.1100000000000001"/>
    <n v="3704.68"/>
    <n v="3926.96"/>
    <n v="31.26"/>
    <n v="37.76"/>
    <n v="1519594.41"/>
    <n v="1571703.35"/>
    <n v="52108.940000000177"/>
    <s v="R:\Wydziały\WIAiS\Nauczyciele\za 2020 rok\Sprawozdania pierwotne\kng.Chojnice.xls"/>
  </r>
  <r>
    <n v="22"/>
    <n v="2"/>
    <n v="3"/>
    <n v="2"/>
    <x v="133"/>
    <n v="2020"/>
    <x v="2"/>
    <n v="1.44"/>
    <n v="4806.07"/>
    <n v="5094.43"/>
    <n v="35.299999999999997"/>
    <n v="30.49"/>
    <n v="1978550.85"/>
    <n v="2065628.35"/>
    <n v="87077.5"/>
    <s v="R:\Wydziały\WIAiS\Nauczyciele\za 2020 rok\Sprawozdania pierwotne\kng.Chojnice.xls"/>
  </r>
  <r>
    <n v="22"/>
    <n v="2"/>
    <n v="3"/>
    <n v="2"/>
    <x v="133"/>
    <n v="2020"/>
    <x v="3"/>
    <n v="1.84"/>
    <n v="6141.09"/>
    <n v="6509.55"/>
    <n v="122.5"/>
    <n v="127.61"/>
    <n v="9341002.9000000004"/>
    <n v="9713044.9199999999"/>
    <n v="372042.01999999955"/>
    <s v="R:\Wydziały\WIAiS\Nauczyciele\za 2020 rok\Sprawozdania pierwotne\kng.Chojnice.xls"/>
  </r>
  <r>
    <n v="22"/>
    <n v="15"/>
    <n v="4"/>
    <n v="2"/>
    <x v="134"/>
    <n v="2020"/>
    <x v="0"/>
    <n v="1"/>
    <n v="3337.55"/>
    <n v="3537.8"/>
    <n v="1.07"/>
    <n v="1.91"/>
    <n v="55598.22"/>
    <n v="62033.75"/>
    <n v="6435.5299999999988"/>
    <s v="R:\Wydziały\WIAiS\Nauczyciele\za 2020 rok\Sprawozdania pierwotne\kng.Choczewo.xls"/>
  </r>
  <r>
    <n v="22"/>
    <n v="15"/>
    <n v="4"/>
    <n v="2"/>
    <x v="134"/>
    <n v="2020"/>
    <x v="1"/>
    <n v="1.1100000000000001"/>
    <n v="3704.68"/>
    <n v="3926.96"/>
    <n v="6.17"/>
    <n v="7.58"/>
    <n v="301928.43"/>
    <n v="353538.78"/>
    <n v="51610.350000000035"/>
    <s v="R:\Wydziały\WIAiS\Nauczyciele\za 2020 rok\Sprawozdania pierwotne\kng.Choczewo.xls"/>
  </r>
  <r>
    <n v="22"/>
    <n v="15"/>
    <n v="4"/>
    <n v="2"/>
    <x v="134"/>
    <n v="2020"/>
    <x v="2"/>
    <n v="1.44"/>
    <n v="4806.07"/>
    <n v="5094.43"/>
    <n v="21.08"/>
    <n v="17.690000000000001"/>
    <n v="1170977.51"/>
    <n v="1257169.49"/>
    <n v="86191.979999999981"/>
    <s v="R:\Wydziały\WIAiS\Nauczyciele\za 2020 rok\Sprawozdania pierwotne\kng.Choczewo.xls"/>
  </r>
  <r>
    <n v="22"/>
    <n v="15"/>
    <n v="4"/>
    <n v="2"/>
    <x v="134"/>
    <n v="2020"/>
    <x v="3"/>
    <n v="1.84"/>
    <n v="6141.09"/>
    <n v="6509.55"/>
    <n v="31.15"/>
    <n v="32.799999999999997"/>
    <n v="2384412.59"/>
    <n v="2421434.16"/>
    <n v="37021.570000000298"/>
    <s v="R:\Wydziały\WIAiS\Nauczyciele\za 2020 rok\Sprawozdania pierwotne\kng.Choczewo.xls"/>
  </r>
  <r>
    <n v="22"/>
    <n v="5"/>
    <n v="1"/>
    <n v="2"/>
    <x v="135"/>
    <n v="2020"/>
    <x v="0"/>
    <n v="1"/>
    <n v="3337.55"/>
    <n v="3537.8"/>
    <n v="5.71"/>
    <n v="3.56"/>
    <n v="202837.56"/>
    <n v="196902.33"/>
    <n v="-5935.2300000000105"/>
    <s v="R:\Wydziały\WIAiS\Nauczyciele\za 2020 rok\Sprawozdania pierwotne\kng.Chmielno.xls"/>
  </r>
  <r>
    <n v="22"/>
    <n v="5"/>
    <n v="1"/>
    <n v="2"/>
    <x v="135"/>
    <n v="2020"/>
    <x v="1"/>
    <n v="1.1100000000000001"/>
    <n v="3704.68"/>
    <n v="3926.96"/>
    <n v="34.520000000000003"/>
    <n v="35.270000000000003"/>
    <n v="1577099.95"/>
    <n v="1702698.98"/>
    <n v="125599.03000000003"/>
    <s v="R:\Wydziały\WIAiS\Nauczyciele\za 2020 rok\Sprawozdania pierwotne\kng.Chmielno.xls"/>
  </r>
  <r>
    <n v="22"/>
    <n v="5"/>
    <n v="1"/>
    <n v="2"/>
    <x v="135"/>
    <n v="2020"/>
    <x v="2"/>
    <n v="1.44"/>
    <n v="4806.07"/>
    <n v="5094.43"/>
    <n v="15.99"/>
    <n v="19.95"/>
    <n v="1021327.99"/>
    <n v="977006.33"/>
    <n v="-44321.660000000033"/>
    <s v="R:\Wydziały\WIAiS\Nauczyciele\za 2020 rok\Sprawozdania pierwotne\kng.Chmielno.xls"/>
  </r>
  <r>
    <n v="22"/>
    <n v="5"/>
    <n v="1"/>
    <n v="2"/>
    <x v="135"/>
    <n v="2020"/>
    <x v="3"/>
    <n v="1.84"/>
    <n v="6141.09"/>
    <n v="6509.55"/>
    <n v="68.33"/>
    <n v="62.68"/>
    <n v="4989039.8099999996"/>
    <n v="5339889.9800000004"/>
    <n v="350850.17000000086"/>
    <s v="R:\Wydziały\WIAiS\Nauczyciele\za 2020 rok\Sprawozdania pierwotne\kng.Chmielno.xls"/>
  </r>
  <r>
    <n v="22"/>
    <n v="8"/>
    <n v="3"/>
    <n v="2"/>
    <x v="136"/>
    <n v="2020"/>
    <x v="0"/>
    <n v="1"/>
    <n v="3337.55"/>
    <n v="3537.8"/>
    <n v="1.8399999999999999"/>
    <n v="6.25"/>
    <n v="137573.74"/>
    <n v="127821.26000000001"/>
    <n v="-9752.4799999999814"/>
    <s v="R:\Wydziały\WIAiS\Nauczyciele\za 2020 rok\Sprawozdania pierwotne\kng.Cewice.xls"/>
  </r>
  <r>
    <n v="22"/>
    <n v="8"/>
    <n v="3"/>
    <n v="2"/>
    <x v="136"/>
    <n v="2020"/>
    <x v="1"/>
    <n v="1.1100000000000001"/>
    <n v="3704.68"/>
    <n v="3926.96"/>
    <n v="20.58"/>
    <n v="20.580000000000002"/>
    <n v="933205.86"/>
    <n v="940402.58000000007"/>
    <n v="7196.7200000000885"/>
    <s v="R:\Wydziały\WIAiS\Nauczyciele\za 2020 rok\Sprawozdania pierwotne\kng.Cewice.xls"/>
  </r>
  <r>
    <n v="22"/>
    <n v="8"/>
    <n v="3"/>
    <n v="2"/>
    <x v="136"/>
    <n v="2020"/>
    <x v="2"/>
    <n v="1.44"/>
    <n v="4806.07"/>
    <n v="5094.43"/>
    <n v="16.79"/>
    <n v="18.27"/>
    <n v="1017852.27"/>
    <n v="1021286.63"/>
    <n v="3434.359999999986"/>
    <s v="R:\Wydziały\WIAiS\Nauczyciele\za 2020 rok\Sprawozdania pierwotne\kng.Cewice.xls"/>
  </r>
  <r>
    <n v="22"/>
    <n v="8"/>
    <n v="3"/>
    <n v="2"/>
    <x v="136"/>
    <n v="2020"/>
    <x v="3"/>
    <n v="1.84"/>
    <n v="6141.09"/>
    <n v="6509.55"/>
    <n v="66.67"/>
    <n v="65.61"/>
    <n v="4983778.0599999996"/>
    <n v="4903585.8399999989"/>
    <n v="-80192.220000000671"/>
    <s v="R:\Wydziały\WIAiS\Nauczyciele\za 2020 rok\Sprawozdania pierwotne\kng.Cewice.xls"/>
  </r>
  <r>
    <n v="22"/>
    <n v="4"/>
    <n v="2"/>
    <n v="2"/>
    <x v="137"/>
    <n v="2020"/>
    <x v="0"/>
    <n v="1"/>
    <n v="3337.55"/>
    <n v="3537.8"/>
    <n v="4.04"/>
    <n v="2.19"/>
    <n v="138860.74"/>
    <n v="174609.17"/>
    <n v="35748.430000000022"/>
    <s v="R:\Wydziały\WIAiS\Nauczyciele\za 2020 rok\Sprawozdania pierwotne\kng.Cedry Wielkie.xlsx"/>
  </r>
  <r>
    <n v="22"/>
    <n v="4"/>
    <n v="2"/>
    <n v="2"/>
    <x v="137"/>
    <n v="2020"/>
    <x v="1"/>
    <n v="1.1100000000000001"/>
    <n v="3704.68"/>
    <n v="3926.96"/>
    <n v="14.87"/>
    <n v="18.809999999999999"/>
    <n v="736173.2"/>
    <n v="805064.8"/>
    <n v="68891.600000000093"/>
    <s v="R:\Wydziały\WIAiS\Nauczyciele\za 2020 rok\Sprawozdania pierwotne\kng.Cedry Wielkie.xlsx"/>
  </r>
  <r>
    <n v="22"/>
    <n v="4"/>
    <n v="2"/>
    <n v="2"/>
    <x v="137"/>
    <n v="2020"/>
    <x v="2"/>
    <n v="1.44"/>
    <n v="4806.07"/>
    <n v="5094.43"/>
    <n v="29.08"/>
    <n v="25.43"/>
    <n v="1636289.54"/>
    <n v="1639390.72"/>
    <n v="3101.1799999999348"/>
    <s v="R:\Wydziały\WIAiS\Nauczyciele\za 2020 rok\Sprawozdania pierwotne\kng.Cedry Wielkie.xlsx"/>
  </r>
  <r>
    <n v="22"/>
    <n v="4"/>
    <n v="2"/>
    <n v="2"/>
    <x v="137"/>
    <n v="2020"/>
    <x v="3"/>
    <n v="1.84"/>
    <n v="6141.09"/>
    <n v="6509.55"/>
    <n v="48.62"/>
    <n v="47.03"/>
    <n v="3613214.91"/>
    <n v="3751289.55"/>
    <n v="138074.63999999966"/>
    <s v="R:\Wydziały\WIAiS\Nauczyciele\za 2020 rok\Sprawozdania pierwotne\kng.Cedry Wielkie.xlsx"/>
  </r>
  <r>
    <n v="22"/>
    <n v="1"/>
    <n v="1"/>
    <n v="2"/>
    <x v="138"/>
    <n v="2020"/>
    <x v="0"/>
    <n v="1"/>
    <n v="3337.55"/>
    <n v="3537.8"/>
    <n v="1.73"/>
    <n v="1.33"/>
    <n v="65012.79"/>
    <n v="65164.62"/>
    <n v="151.83000000000175"/>
    <s v="R:\Wydziały\WIAiS\Nauczyciele\za 2020 rok\Sprawozdania pierwotne\kng.Borzytuchom.xls"/>
  </r>
  <r>
    <n v="22"/>
    <n v="1"/>
    <n v="1"/>
    <n v="2"/>
    <x v="138"/>
    <n v="2020"/>
    <x v="1"/>
    <n v="1.1100000000000001"/>
    <n v="3704.68"/>
    <n v="3926.96"/>
    <n v="7.99"/>
    <n v="7.54"/>
    <n v="355240.26"/>
    <n v="425858.39"/>
    <n v="70618.13"/>
    <s v="R:\Wydziały\WIAiS\Nauczyciele\za 2020 rok\Sprawozdania pierwotne\kng.Borzytuchom.xls"/>
  </r>
  <r>
    <n v="22"/>
    <n v="1"/>
    <n v="1"/>
    <n v="2"/>
    <x v="138"/>
    <n v="2020"/>
    <x v="2"/>
    <n v="1.44"/>
    <n v="4806.07"/>
    <n v="5094.43"/>
    <n v="7.54"/>
    <n v="7.72"/>
    <n v="447218.14"/>
    <n v="455767.32"/>
    <n v="8549.179999999993"/>
    <s v="R:\Wydziały\WIAiS\Nauczyciele\za 2020 rok\Sprawozdania pierwotne\kng.Borzytuchom.xls"/>
  </r>
  <r>
    <n v="22"/>
    <n v="1"/>
    <n v="1"/>
    <n v="2"/>
    <x v="138"/>
    <n v="2020"/>
    <x v="3"/>
    <n v="1.84"/>
    <n v="6141.09"/>
    <n v="6509.55"/>
    <n v="31.8"/>
    <n v="30.98"/>
    <n v="2368956.73"/>
    <n v="2576249.62"/>
    <n v="207292.89000000013"/>
    <s v="R:\Wydziały\WIAiS\Nauczyciele\za 2020 rok\Sprawozdania pierwotne\kng.Borzytuchom.xls"/>
  </r>
  <r>
    <n v="22"/>
    <n v="13"/>
    <n v="4"/>
    <n v="2"/>
    <x v="139"/>
    <n v="2020"/>
    <x v="0"/>
    <n v="1"/>
    <n v="3337.55"/>
    <n v="3537.8"/>
    <n v="0"/>
    <n v="1"/>
    <n v="14151.2"/>
    <n v="16388.099999999999"/>
    <n v="2236.8999999999978"/>
    <s v="R:\Wydziały\WIAiS\Nauczyciele\za 2020 rok\Sprawozdania pierwotne\kng.Bobowo.xls"/>
  </r>
  <r>
    <n v="22"/>
    <n v="13"/>
    <n v="4"/>
    <n v="2"/>
    <x v="139"/>
    <n v="2020"/>
    <x v="1"/>
    <n v="1.1100000000000001"/>
    <n v="3704.68"/>
    <n v="3926.96"/>
    <n v="10.78"/>
    <n v="10"/>
    <n v="476570"/>
    <n v="519829.61"/>
    <n v="43259.609999999986"/>
    <s v="R:\Wydziały\WIAiS\Nauczyciele\za 2020 rok\Sprawozdania pierwotne\kng.Bobowo.xls"/>
  </r>
  <r>
    <n v="22"/>
    <n v="13"/>
    <n v="4"/>
    <n v="2"/>
    <x v="139"/>
    <n v="2020"/>
    <x v="2"/>
    <n v="1.44"/>
    <n v="4806.07"/>
    <n v="5094.43"/>
    <n v="6.68"/>
    <n v="6.79"/>
    <n v="395201.1"/>
    <n v="403334.91"/>
    <n v="8133.8099999999977"/>
    <s v="R:\Wydziały\WIAiS\Nauczyciele\za 2020 rok\Sprawozdania pierwotne\kng.Bobowo.xls"/>
  </r>
  <r>
    <n v="22"/>
    <n v="13"/>
    <n v="4"/>
    <n v="2"/>
    <x v="139"/>
    <n v="2020"/>
    <x v="3"/>
    <n v="1.84"/>
    <n v="6141.09"/>
    <n v="6509.55"/>
    <n v="17.850000000000001"/>
    <n v="17.55"/>
    <n v="1333918.06"/>
    <n v="1364329.94"/>
    <n v="30411.879999999888"/>
    <s v="R:\Wydziały\WIAiS\Nauczyciele\za 2020 rok\Sprawozdania pierwotne\kng.Bobowo.xls"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  <r>
    <m/>
    <m/>
    <m/>
    <m/>
    <x v="140"/>
    <m/>
    <x v="4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przestawna1" cacheId="0" applyNumberFormats="0" applyBorderFormats="0" applyFontFormats="0" applyPatternFormats="0" applyAlignmentFormats="0" applyWidthHeightFormats="1" dataCaption="Dane" updatedVersion="6" minRefreshableVersion="3" showMemberPropertyTips="0" useAutoFormatting="1" itemPrintTitles="1" createdVersion="6" indent="0" compact="0" compactData="0" gridDropZones="1">
  <location ref="A24:E31" firstHeaderRow="1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dataField="1" compact="0" outline="0" subtotalTop="0" showAll="0" includeNewItemsInFilter="1">
      <items count="254">
        <item x="140"/>
        <item m="1" x="208"/>
        <item m="1" x="218"/>
        <item m="1" x="146"/>
        <item m="1" x="252"/>
        <item m="1" x="246"/>
        <item m="1" x="241"/>
        <item m="1" x="235"/>
        <item m="1" x="220"/>
        <item m="1" x="157"/>
        <item m="1" x="143"/>
        <item m="1" x="242"/>
        <item m="1" x="229"/>
        <item m="1" x="219"/>
        <item m="1" x="184"/>
        <item m="1" x="178"/>
        <item m="1" x="189"/>
        <item m="1" x="213"/>
        <item m="1" x="202"/>
        <item m="1" x="168"/>
        <item m="1" x="251"/>
        <item m="1" x="236"/>
        <item m="1" x="150"/>
        <item m="1" x="159"/>
        <item m="1" x="165"/>
        <item m="1" x="175"/>
        <item m="1" x="249"/>
        <item m="1" x="196"/>
        <item m="1" x="209"/>
        <item m="1" x="190"/>
        <item m="1" x="182"/>
        <item m="1" x="160"/>
        <item m="1" x="185"/>
        <item m="1" x="149"/>
        <item m="1" x="206"/>
        <item m="1" x="230"/>
        <item m="1" x="204"/>
        <item m="1" x="158"/>
        <item m="1" x="173"/>
        <item m="1" x="192"/>
        <item m="1" x="250"/>
        <item m="1" x="200"/>
        <item m="1" x="155"/>
        <item m="1" x="144"/>
        <item m="1" x="164"/>
        <item m="1" x="199"/>
        <item m="1" x="166"/>
        <item m="1" x="188"/>
        <item m="1" x="181"/>
        <item m="1" x="239"/>
        <item m="1" x="228"/>
        <item m="1" x="147"/>
        <item m="1" x="180"/>
        <item m="1" x="244"/>
        <item m="1" x="223"/>
        <item m="1" x="232"/>
        <item m="1" x="156"/>
        <item m="1" x="152"/>
        <item m="1" x="238"/>
        <item m="1" x="162"/>
        <item m="1" x="172"/>
        <item m="1" x="226"/>
        <item m="1" x="170"/>
        <item m="1" x="176"/>
        <item m="1" x="205"/>
        <item m="1" x="197"/>
        <item m="1" x="163"/>
        <item m="1" x="174"/>
        <item m="1" x="142"/>
        <item m="1" x="141"/>
        <item m="1" x="237"/>
        <item m="1" x="195"/>
        <item m="1" x="153"/>
        <item m="1" x="151"/>
        <item m="1" x="240"/>
        <item m="1" x="233"/>
        <item m="1" x="148"/>
        <item m="1" x="145"/>
        <item m="1" x="248"/>
        <item m="1" x="154"/>
        <item m="1" x="243"/>
        <item m="1" x="193"/>
        <item m="1" x="221"/>
        <item m="1" x="183"/>
        <item m="1" x="179"/>
        <item m="1" x="227"/>
        <item m="1" x="187"/>
        <item m="1" x="177"/>
        <item m="1" x="234"/>
        <item m="1" x="212"/>
        <item m="1" x="231"/>
        <item m="1" x="215"/>
        <item m="1" x="217"/>
        <item m="1" x="211"/>
        <item m="1" x="245"/>
        <item m="1" x="169"/>
        <item m="1" x="161"/>
        <item m="1" x="203"/>
        <item m="1" x="198"/>
        <item m="1" x="207"/>
        <item m="1" x="191"/>
        <item m="1" x="222"/>
        <item m="1" x="210"/>
        <item m="1" x="225"/>
        <item m="1" x="201"/>
        <item m="1" x="186"/>
        <item m="1" x="171"/>
        <item m="1" x="224"/>
        <item m="1" x="216"/>
        <item m="1" x="247"/>
        <item m="1" x="167"/>
        <item m="1" x="194"/>
        <item m="1" x="21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6">
        <item x="4"/>
        <item x="0"/>
        <item x="1"/>
        <item x="2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 defaultSubtotal="0"/>
    <pivotField compact="0" outline="0" subtotalTop="0" showAll="0" includeNewItemsInFilter="1" defaultSubtotal="0"/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4" hier="0"/>
  </pageFields>
  <dataFields count="4">
    <dataField name="Licznik z KODGUS" fld="4" subtotal="count" baseField="0" baseItem="0"/>
    <dataField name="Suma z Kol6_SrEtB1" fld="10" baseField="0" baseItem="0"/>
    <dataField name="Suma z Kol7_SrEtB2" fld="11" baseField="0" baseItem="0"/>
    <dataField name="Suma z Kol10_Roznica" fld="1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outlinePr summaryBelow="0"/>
  </sheetPr>
  <dimension ref="A5:E31"/>
  <sheetViews>
    <sheetView workbookViewId="0">
      <selection activeCell="A9" sqref="A9"/>
    </sheetView>
  </sheetViews>
  <sheetFormatPr defaultRowHeight="12.5" outlineLevelRow="1" x14ac:dyDescent="0.25"/>
  <cols>
    <col min="1" max="1" width="13.08984375" bestFit="1" customWidth="1"/>
    <col min="2" max="2" width="15.81640625" bestFit="1" customWidth="1"/>
    <col min="3" max="4" width="17.7265625" bestFit="1" customWidth="1"/>
    <col min="5" max="5" width="19.26953125" bestFit="1" customWidth="1"/>
    <col min="6" max="6" width="14.81640625" bestFit="1" customWidth="1"/>
  </cols>
  <sheetData>
    <row r="5" spans="1:4" x14ac:dyDescent="0.25">
      <c r="C5" s="13" t="s">
        <v>29</v>
      </c>
      <c r="D5" s="10" t="s">
        <v>40</v>
      </c>
    </row>
    <row r="6" spans="1:4" ht="13" x14ac:dyDescent="0.25">
      <c r="C6" s="13" t="s">
        <v>30</v>
      </c>
      <c r="D6" s="11" t="str">
        <f>+prefixpliku&amp;"*.xls?"</f>
        <v>kn*.xls?</v>
      </c>
    </row>
    <row r="9" spans="1:4" ht="13" x14ac:dyDescent="0.3">
      <c r="A9" s="12" t="s">
        <v>38</v>
      </c>
    </row>
    <row r="10" spans="1:4" outlineLevel="1" x14ac:dyDescent="0.25"/>
    <row r="11" spans="1:4" outlineLevel="1" x14ac:dyDescent="0.25">
      <c r="A11" s="8" t="s">
        <v>24</v>
      </c>
    </row>
    <row r="12" spans="1:4" outlineLevel="1" x14ac:dyDescent="0.25"/>
    <row r="13" spans="1:4" outlineLevel="1" x14ac:dyDescent="0.25">
      <c r="A13" s="8" t="s">
        <v>31</v>
      </c>
    </row>
    <row r="14" spans="1:4" outlineLevel="1" x14ac:dyDescent="0.25">
      <c r="A14" s="8" t="s">
        <v>25</v>
      </c>
    </row>
    <row r="15" spans="1:4" outlineLevel="1" x14ac:dyDescent="0.25">
      <c r="A15" s="8" t="s">
        <v>26</v>
      </c>
    </row>
    <row r="16" spans="1:4" outlineLevel="1" x14ac:dyDescent="0.25">
      <c r="A16" s="8" t="s">
        <v>27</v>
      </c>
    </row>
    <row r="17" spans="1:5" outlineLevel="1" x14ac:dyDescent="0.25">
      <c r="A17" s="8" t="s">
        <v>28</v>
      </c>
    </row>
    <row r="18" spans="1:5" outlineLevel="1" x14ac:dyDescent="0.25"/>
    <row r="19" spans="1:5" ht="13" outlineLevel="1" x14ac:dyDescent="0.3">
      <c r="A19" s="12" t="s">
        <v>36</v>
      </c>
    </row>
    <row r="22" spans="1:5" x14ac:dyDescent="0.25">
      <c r="A22" s="33" t="s">
        <v>6</v>
      </c>
      <c r="B22" s="34" t="s">
        <v>37</v>
      </c>
    </row>
    <row r="24" spans="1:5" x14ac:dyDescent="0.25">
      <c r="A24" s="20"/>
      <c r="B24" s="21" t="s">
        <v>10</v>
      </c>
      <c r="C24" s="22"/>
      <c r="D24" s="22"/>
      <c r="E24" s="23"/>
    </row>
    <row r="25" spans="1:5" x14ac:dyDescent="0.25">
      <c r="A25" s="21" t="s">
        <v>7</v>
      </c>
      <c r="B25" s="20" t="s">
        <v>12</v>
      </c>
      <c r="C25" s="24" t="s">
        <v>21</v>
      </c>
      <c r="D25" s="24" t="s">
        <v>22</v>
      </c>
      <c r="E25" s="25" t="s">
        <v>20</v>
      </c>
    </row>
    <row r="26" spans="1:5" x14ac:dyDescent="0.25">
      <c r="A26" s="20" t="s">
        <v>8</v>
      </c>
      <c r="B26" s="26"/>
      <c r="C26" s="27"/>
      <c r="D26" s="27"/>
      <c r="E26" s="28"/>
    </row>
    <row r="27" spans="1:5" x14ac:dyDescent="0.25">
      <c r="A27" s="35" t="s">
        <v>182</v>
      </c>
      <c r="B27" s="36">
        <v>140</v>
      </c>
      <c r="C27" s="37">
        <v>1566.0399999999997</v>
      </c>
      <c r="D27" s="37">
        <v>1333.670000000001</v>
      </c>
      <c r="E27" s="38">
        <v>5330618.0699999984</v>
      </c>
    </row>
    <row r="28" spans="1:5" x14ac:dyDescent="0.25">
      <c r="A28" s="35" t="s">
        <v>183</v>
      </c>
      <c r="B28" s="36">
        <v>140</v>
      </c>
      <c r="C28" s="37">
        <v>5275.1499999999978</v>
      </c>
      <c r="D28" s="37">
        <v>5865.8100000000022</v>
      </c>
      <c r="E28" s="38">
        <v>28988705.779999994</v>
      </c>
    </row>
    <row r="29" spans="1:5" x14ac:dyDescent="0.25">
      <c r="A29" s="35" t="s">
        <v>184</v>
      </c>
      <c r="B29" s="36">
        <v>140</v>
      </c>
      <c r="C29" s="37">
        <v>6052.1900000000005</v>
      </c>
      <c r="D29" s="37">
        <v>5940.6399999999976</v>
      </c>
      <c r="E29" s="38">
        <v>20290217.280000005</v>
      </c>
    </row>
    <row r="30" spans="1:5" x14ac:dyDescent="0.25">
      <c r="A30" s="35" t="s">
        <v>185</v>
      </c>
      <c r="B30" s="36">
        <v>140</v>
      </c>
      <c r="C30" s="37">
        <v>21826.810000000005</v>
      </c>
      <c r="D30" s="37">
        <v>21778.12000000001</v>
      </c>
      <c r="E30" s="38">
        <v>100768825.52999996</v>
      </c>
    </row>
    <row r="31" spans="1:5" x14ac:dyDescent="0.25">
      <c r="A31" s="29" t="s">
        <v>9</v>
      </c>
      <c r="B31" s="30">
        <v>560</v>
      </c>
      <c r="C31" s="31">
        <v>34720.190000000046</v>
      </c>
      <c r="D31" s="31">
        <v>34918.240000000034</v>
      </c>
      <c r="E31" s="32">
        <v>155378366.65999997</v>
      </c>
    </row>
  </sheetData>
  <phoneticPr fontId="0" type="noConversion"/>
  <pageMargins left="0.7" right="0.7" top="0.75" bottom="0.75" header="0.3" footer="0.3"/>
  <pageSetup paperSize="9" orientation="portrait" horizontalDpi="4294967293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Button 1">
              <controlPr defaultSize="0" print="0" autoFill="0" autoPict="0" macro="[0]!Wczytaj_pliki">
                <anchor moveWithCells="1" sizeWithCells="1">
                  <from>
                    <xdr:col>2</xdr:col>
                    <xdr:colOff>228600</xdr:colOff>
                    <xdr:row>0</xdr:row>
                    <xdr:rowOff>152400</xdr:rowOff>
                  </from>
                  <to>
                    <xdr:col>4</xdr:col>
                    <xdr:colOff>590550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6" name="Button 28">
              <controlPr defaultSize="0" print="0" autoFill="0" autoPict="0" macro="[0]!OdswTab">
                <anchor moveWithCells="1" sizeWithCells="1">
                  <from>
                    <xdr:col>0</xdr:col>
                    <xdr:colOff>285750</xdr:colOff>
                    <xdr:row>1</xdr:row>
                    <xdr:rowOff>50800</xdr:rowOff>
                  </from>
                  <to>
                    <xdr:col>1</xdr:col>
                    <xdr:colOff>533400</xdr:colOff>
                    <xdr:row>3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T749"/>
  <sheetViews>
    <sheetView tabSelected="1" workbookViewId="0">
      <pane ySplit="1" topLeftCell="A695" activePane="bottomLeft" state="frozen"/>
      <selection pane="bottomLeft" activeCell="X711" sqref="X711"/>
    </sheetView>
  </sheetViews>
  <sheetFormatPr defaultRowHeight="12.5" x14ac:dyDescent="0.25"/>
  <cols>
    <col min="1" max="1" width="14.7265625" customWidth="1"/>
    <col min="2" max="2" width="8.81640625" customWidth="1"/>
    <col min="3" max="3" width="9.08984375" customWidth="1"/>
    <col min="4" max="4" width="9.6328125" customWidth="1"/>
    <col min="5" max="5" width="12.08984375" customWidth="1"/>
    <col min="6" max="6" width="15.453125" customWidth="1"/>
    <col min="7" max="7" width="13.7265625" customWidth="1"/>
    <col min="8" max="8" width="15.08984375" customWidth="1"/>
    <col min="9" max="9" width="6" customWidth="1"/>
    <col min="10" max="10" width="6" hidden="1" customWidth="1"/>
    <col min="11" max="12" width="2.6328125" customWidth="1"/>
    <col min="13" max="13" width="1.36328125" customWidth="1"/>
    <col min="14" max="14" width="4.1796875" hidden="1" customWidth="1"/>
    <col min="15" max="15" width="0.90625" customWidth="1"/>
    <col min="16" max="16" width="1.81640625" customWidth="1"/>
    <col min="17" max="17" width="0.54296875" customWidth="1"/>
    <col min="18" max="18" width="0.6328125" hidden="1" customWidth="1"/>
    <col min="19" max="20" width="8.7265625" hidden="1" customWidth="1"/>
  </cols>
  <sheetData>
    <row r="1" spans="1:18" x14ac:dyDescent="0.25">
      <c r="A1" s="46" t="s">
        <v>7</v>
      </c>
      <c r="B1" s="14" t="s">
        <v>15</v>
      </c>
      <c r="C1" s="14" t="s">
        <v>16</v>
      </c>
      <c r="D1" s="14"/>
      <c r="E1" s="14" t="s">
        <v>17</v>
      </c>
      <c r="F1" s="14" t="s">
        <v>18</v>
      </c>
      <c r="G1" s="40" t="s">
        <v>19</v>
      </c>
      <c r="H1" s="40" t="s">
        <v>327</v>
      </c>
      <c r="I1" s="40"/>
      <c r="J1" s="40"/>
      <c r="K1" s="40"/>
      <c r="L1" s="40"/>
      <c r="M1" s="41" t="s">
        <v>23</v>
      </c>
      <c r="N1" s="42"/>
      <c r="O1" s="42"/>
      <c r="P1" s="42"/>
      <c r="Q1" s="42"/>
      <c r="R1" s="42"/>
    </row>
    <row r="2" spans="1:18" x14ac:dyDescent="0.25">
      <c r="A2" s="46" t="s">
        <v>182</v>
      </c>
      <c r="B2" s="14">
        <v>14.83</v>
      </c>
      <c r="C2" s="14">
        <v>19.739999999999998</v>
      </c>
      <c r="D2" s="56">
        <f>(B2*8+C2*4)/12</f>
        <v>16.466666666666665</v>
      </c>
      <c r="E2" s="14">
        <v>675311.62</v>
      </c>
      <c r="F2" s="14">
        <v>878816.40999999992</v>
      </c>
      <c r="G2" s="40">
        <v>203504.78999999992</v>
      </c>
      <c r="H2" s="59">
        <f>(F2/D2)/12</f>
        <v>4447.4514676113358</v>
      </c>
      <c r="I2" s="40"/>
      <c r="J2" s="40"/>
      <c r="K2" s="40"/>
      <c r="L2" s="40"/>
      <c r="M2" s="41" t="s">
        <v>325</v>
      </c>
      <c r="N2" s="42"/>
      <c r="O2" s="42"/>
      <c r="P2" s="42"/>
      <c r="Q2" s="42"/>
      <c r="R2" s="42"/>
    </row>
    <row r="3" spans="1:18" x14ac:dyDescent="0.25">
      <c r="A3" s="46" t="s">
        <v>183</v>
      </c>
      <c r="B3" s="14">
        <v>31.37</v>
      </c>
      <c r="C3" s="14">
        <v>27.55</v>
      </c>
      <c r="D3" s="56">
        <f t="shared" ref="D3:D66" si="0">(B3*8+C3*4)/12</f>
        <v>30.096666666666668</v>
      </c>
      <c r="E3" s="14">
        <v>1362477.48</v>
      </c>
      <c r="F3" s="14">
        <v>1635303.59</v>
      </c>
      <c r="G3" s="40">
        <v>272826.1100000001</v>
      </c>
      <c r="H3" s="59">
        <f t="shared" ref="H3:H66" si="1">(F3/D3)/12</f>
        <v>4527.9200077527967</v>
      </c>
      <c r="I3" s="40"/>
      <c r="J3" s="40"/>
      <c r="K3" s="40"/>
      <c r="L3" s="40"/>
      <c r="M3" s="41" t="s">
        <v>325</v>
      </c>
      <c r="N3" s="42"/>
      <c r="O3" s="42"/>
      <c r="P3" s="42"/>
      <c r="Q3" s="42"/>
      <c r="R3" s="42"/>
    </row>
    <row r="4" spans="1:18" x14ac:dyDescent="0.25">
      <c r="A4" s="46" t="s">
        <v>184</v>
      </c>
      <c r="B4" s="14">
        <v>28.47</v>
      </c>
      <c r="C4" s="14">
        <v>32.020000000000003</v>
      </c>
      <c r="D4" s="56">
        <f t="shared" si="0"/>
        <v>29.653333333333336</v>
      </c>
      <c r="E4" s="14">
        <v>1747125.1</v>
      </c>
      <c r="F4" s="14">
        <v>1922303.9000000001</v>
      </c>
      <c r="G4" s="40">
        <v>175178.80000000005</v>
      </c>
      <c r="H4" s="59">
        <f t="shared" si="1"/>
        <v>5402.1579923561148</v>
      </c>
      <c r="I4" s="40"/>
      <c r="J4" s="40"/>
      <c r="K4" s="40"/>
      <c r="L4" s="40"/>
      <c r="M4" s="41" t="s">
        <v>325</v>
      </c>
      <c r="N4" s="42"/>
      <c r="O4" s="42"/>
      <c r="P4" s="42"/>
      <c r="Q4" s="42"/>
      <c r="R4" s="42"/>
    </row>
    <row r="5" spans="1:18" x14ac:dyDescent="0.25">
      <c r="A5" s="46" t="s">
        <v>185</v>
      </c>
      <c r="B5" s="14">
        <v>163.12</v>
      </c>
      <c r="C5" s="14">
        <v>164.88</v>
      </c>
      <c r="D5" s="56">
        <f t="shared" si="0"/>
        <v>163.70666666666668</v>
      </c>
      <c r="E5" s="14">
        <v>12307055.220000001</v>
      </c>
      <c r="F5" s="14">
        <v>13539827.200000001</v>
      </c>
      <c r="G5" s="40">
        <v>1232771.9800000004</v>
      </c>
      <c r="H5" s="59">
        <f t="shared" si="1"/>
        <v>6892.3212249552043</v>
      </c>
      <c r="I5" s="40"/>
      <c r="J5" s="40"/>
      <c r="K5" s="40"/>
      <c r="L5" s="40"/>
      <c r="M5" s="41" t="s">
        <v>325</v>
      </c>
      <c r="N5" s="42"/>
      <c r="O5" s="42"/>
      <c r="P5" s="42"/>
      <c r="Q5" s="42"/>
      <c r="R5" s="42"/>
    </row>
    <row r="6" spans="1:18" s="39" customFormat="1" x14ac:dyDescent="0.25">
      <c r="A6" s="47"/>
      <c r="B6" s="48">
        <f>SUM(B2:B5)</f>
        <v>237.79000000000002</v>
      </c>
      <c r="C6" s="48">
        <f>SUM(C2:C5)</f>
        <v>244.19</v>
      </c>
      <c r="D6" s="57">
        <f t="shared" si="0"/>
        <v>239.92333333333332</v>
      </c>
      <c r="E6" s="48"/>
      <c r="F6" s="48">
        <f>SUM(F2:F5)</f>
        <v>17976251.100000001</v>
      </c>
      <c r="G6" s="43"/>
      <c r="H6" s="60">
        <f t="shared" si="1"/>
        <v>6243.7483849007331</v>
      </c>
      <c r="I6" s="43"/>
      <c r="J6" s="43"/>
      <c r="K6" s="43"/>
      <c r="L6" s="43"/>
      <c r="M6" s="44"/>
      <c r="N6" s="45"/>
      <c r="O6" s="45"/>
      <c r="P6" s="45"/>
      <c r="Q6" s="45"/>
      <c r="R6" s="45"/>
    </row>
    <row r="7" spans="1:18" x14ac:dyDescent="0.25">
      <c r="A7" s="46" t="s">
        <v>182</v>
      </c>
      <c r="B7" s="14">
        <v>39.78</v>
      </c>
      <c r="C7" s="14">
        <v>28.22</v>
      </c>
      <c r="D7" s="56">
        <f t="shared" si="0"/>
        <v>35.926666666666669</v>
      </c>
      <c r="E7" s="14">
        <v>1461488.78</v>
      </c>
      <c r="F7" s="14">
        <v>1786247.84</v>
      </c>
      <c r="G7" s="40">
        <v>324759.06000000006</v>
      </c>
      <c r="H7" s="59">
        <f t="shared" si="1"/>
        <v>4143.272963444052</v>
      </c>
      <c r="I7" s="40"/>
      <c r="J7" s="40"/>
      <c r="K7" s="40"/>
      <c r="L7" s="40"/>
      <c r="M7" s="41" t="s">
        <v>324</v>
      </c>
      <c r="N7" s="42"/>
      <c r="O7" s="42"/>
      <c r="P7" s="42"/>
      <c r="Q7" s="42"/>
      <c r="R7" s="42"/>
    </row>
    <row r="8" spans="1:18" x14ac:dyDescent="0.25">
      <c r="A8" s="46" t="s">
        <v>183</v>
      </c>
      <c r="B8" s="14">
        <v>141.44</v>
      </c>
      <c r="C8" s="14">
        <v>132.05000000000001</v>
      </c>
      <c r="D8" s="56">
        <f t="shared" si="0"/>
        <v>138.31</v>
      </c>
      <c r="E8" s="14">
        <v>6266139.79</v>
      </c>
      <c r="F8" s="14">
        <v>7842384.7599999998</v>
      </c>
      <c r="G8" s="40">
        <v>1576244.9699999997</v>
      </c>
      <c r="H8" s="59">
        <f t="shared" si="1"/>
        <v>4725.1251777408233</v>
      </c>
      <c r="I8" s="40"/>
      <c r="J8" s="40"/>
      <c r="K8" s="40"/>
      <c r="L8" s="40"/>
      <c r="M8" s="41" t="s">
        <v>324</v>
      </c>
      <c r="N8" s="42"/>
      <c r="O8" s="42"/>
      <c r="P8" s="42"/>
      <c r="Q8" s="42"/>
      <c r="R8" s="42"/>
    </row>
    <row r="9" spans="1:18" x14ac:dyDescent="0.25">
      <c r="A9" s="46" t="s">
        <v>184</v>
      </c>
      <c r="B9" s="14">
        <v>125.02</v>
      </c>
      <c r="C9" s="14">
        <v>133.47</v>
      </c>
      <c r="D9" s="56">
        <f t="shared" si="0"/>
        <v>127.83666666666666</v>
      </c>
      <c r="E9" s="14">
        <v>7526653.2599999998</v>
      </c>
      <c r="F9" s="14">
        <v>8527627.5700000003</v>
      </c>
      <c r="G9" s="40">
        <v>1000974.3100000005</v>
      </c>
      <c r="H9" s="59">
        <f t="shared" si="1"/>
        <v>5558.9342976715088</v>
      </c>
      <c r="I9" s="40"/>
      <c r="J9" s="40"/>
      <c r="K9" s="40"/>
      <c r="L9" s="40"/>
      <c r="M9" s="41" t="s">
        <v>324</v>
      </c>
      <c r="N9" s="42"/>
      <c r="O9" s="42"/>
      <c r="P9" s="42"/>
      <c r="Q9" s="42"/>
      <c r="R9" s="42"/>
    </row>
    <row r="10" spans="1:18" x14ac:dyDescent="0.25">
      <c r="A10" s="46" t="s">
        <v>185</v>
      </c>
      <c r="B10" s="14">
        <v>394.57</v>
      </c>
      <c r="C10" s="14">
        <v>394.84</v>
      </c>
      <c r="D10" s="56">
        <f t="shared" si="0"/>
        <v>394.66</v>
      </c>
      <c r="E10" s="14">
        <v>29665641.940000001</v>
      </c>
      <c r="F10" s="14">
        <v>32648538.600000001</v>
      </c>
      <c r="G10" s="40">
        <v>2982896.66</v>
      </c>
      <c r="H10" s="59">
        <f t="shared" si="1"/>
        <v>6893.8112552576895</v>
      </c>
      <c r="I10" s="40"/>
      <c r="J10" s="40"/>
      <c r="K10" s="40"/>
      <c r="L10" s="40"/>
      <c r="M10" s="41" t="s">
        <v>324</v>
      </c>
      <c r="N10" s="42"/>
      <c r="O10" s="42"/>
      <c r="P10" s="42"/>
      <c r="Q10" s="42"/>
      <c r="R10" s="42"/>
    </row>
    <row r="11" spans="1:18" s="39" customFormat="1" x14ac:dyDescent="0.25">
      <c r="A11" s="47"/>
      <c r="B11" s="48">
        <f>SUM(B7:B10)</f>
        <v>700.81</v>
      </c>
      <c r="C11" s="48">
        <f>SUM(C7:C10)</f>
        <v>688.57999999999993</v>
      </c>
      <c r="D11" s="57">
        <f t="shared" si="0"/>
        <v>696.73333333333323</v>
      </c>
      <c r="E11" s="48"/>
      <c r="F11" s="48">
        <f>SUM(F7:F10)</f>
        <v>50804798.770000003</v>
      </c>
      <c r="G11" s="43"/>
      <c r="H11" s="60">
        <f t="shared" si="1"/>
        <v>6076.5475516696979</v>
      </c>
      <c r="I11" s="43"/>
      <c r="J11" s="43"/>
      <c r="K11" s="43"/>
      <c r="L11" s="43"/>
      <c r="M11" s="44"/>
      <c r="N11" s="45"/>
      <c r="O11" s="45"/>
      <c r="P11" s="45"/>
      <c r="Q11" s="45"/>
      <c r="R11" s="45"/>
    </row>
    <row r="12" spans="1:18" x14ac:dyDescent="0.25">
      <c r="A12" s="46" t="s">
        <v>182</v>
      </c>
      <c r="B12" s="14">
        <v>11.11</v>
      </c>
      <c r="C12" s="14">
        <v>10.51</v>
      </c>
      <c r="D12" s="56">
        <f t="shared" si="0"/>
        <v>10.909999999999998</v>
      </c>
      <c r="E12" s="14">
        <v>445370.56</v>
      </c>
      <c r="F12" s="14">
        <v>525304.36</v>
      </c>
      <c r="G12" s="40">
        <v>79933.799999999988</v>
      </c>
      <c r="H12" s="59">
        <f>(F12/D12)/12</f>
        <v>4012.407271616255</v>
      </c>
      <c r="I12" s="40"/>
      <c r="J12" s="40"/>
      <c r="K12" s="40"/>
      <c r="L12" s="40"/>
      <c r="M12" s="41" t="s">
        <v>323</v>
      </c>
      <c r="N12" s="42"/>
      <c r="O12" s="42"/>
      <c r="P12" s="42"/>
      <c r="Q12" s="42"/>
      <c r="R12" s="42"/>
    </row>
    <row r="13" spans="1:18" x14ac:dyDescent="0.25">
      <c r="A13" s="46" t="s">
        <v>183</v>
      </c>
      <c r="B13" s="14">
        <v>54.73</v>
      </c>
      <c r="C13" s="14">
        <v>49.66</v>
      </c>
      <c r="D13" s="56">
        <f t="shared" si="0"/>
        <v>53.04</v>
      </c>
      <c r="E13" s="14">
        <v>2402108.4300000002</v>
      </c>
      <c r="F13" s="14">
        <v>2848044.03</v>
      </c>
      <c r="G13" s="40">
        <v>445935.59999999963</v>
      </c>
      <c r="H13" s="59">
        <f>(F13/D13)/12</f>
        <v>4474.6795343137255</v>
      </c>
      <c r="I13" s="40"/>
      <c r="J13" s="40"/>
      <c r="K13" s="40"/>
      <c r="L13" s="40"/>
      <c r="M13" s="41" t="s">
        <v>323</v>
      </c>
      <c r="N13" s="42"/>
      <c r="O13" s="42"/>
      <c r="P13" s="42"/>
      <c r="Q13" s="42"/>
      <c r="R13" s="42"/>
    </row>
    <row r="14" spans="1:18" x14ac:dyDescent="0.25">
      <c r="A14" s="46" t="s">
        <v>184</v>
      </c>
      <c r="B14" s="14">
        <v>77.09</v>
      </c>
      <c r="C14" s="14">
        <v>79.34</v>
      </c>
      <c r="D14" s="56">
        <f t="shared" si="0"/>
        <v>77.84</v>
      </c>
      <c r="E14" s="14">
        <v>4580767.8</v>
      </c>
      <c r="F14" s="14">
        <v>5090273.41</v>
      </c>
      <c r="G14" s="40">
        <v>509505.61000000034</v>
      </c>
      <c r="H14" s="59">
        <f>(F14/D14)/12</f>
        <v>5449.5047640459061</v>
      </c>
      <c r="I14" s="40"/>
      <c r="J14" s="40"/>
      <c r="K14" s="40"/>
      <c r="L14" s="40"/>
      <c r="M14" s="41" t="s">
        <v>323</v>
      </c>
      <c r="N14" s="42"/>
      <c r="O14" s="42"/>
      <c r="P14" s="42"/>
      <c r="Q14" s="42"/>
      <c r="R14" s="42"/>
    </row>
    <row r="15" spans="1:18" x14ac:dyDescent="0.25">
      <c r="A15" s="46" t="s">
        <v>185</v>
      </c>
      <c r="B15" s="14">
        <v>322.39999999999998</v>
      </c>
      <c r="C15" s="14">
        <v>323.04000000000002</v>
      </c>
      <c r="D15" s="56">
        <f t="shared" si="0"/>
        <v>322.61333333333329</v>
      </c>
      <c r="E15" s="14">
        <v>24250479.460000001</v>
      </c>
      <c r="F15" s="14">
        <v>27672535.140000001</v>
      </c>
      <c r="G15" s="40">
        <v>3422055.6799999997</v>
      </c>
      <c r="H15" s="59">
        <f>(F15/D15)/12</f>
        <v>7148.013912423542</v>
      </c>
      <c r="I15" s="40"/>
      <c r="J15" s="40"/>
      <c r="K15" s="40"/>
      <c r="L15" s="40"/>
      <c r="M15" s="41" t="s">
        <v>323</v>
      </c>
      <c r="N15" s="42"/>
      <c r="O15" s="42"/>
      <c r="P15" s="42"/>
      <c r="Q15" s="42"/>
      <c r="R15" s="42"/>
    </row>
    <row r="16" spans="1:18" s="39" customFormat="1" x14ac:dyDescent="0.25">
      <c r="A16" s="47"/>
      <c r="B16" s="48">
        <f>SUM(B12:B15)</f>
        <v>465.33</v>
      </c>
      <c r="C16" s="48">
        <f>SUM(C12:C15)</f>
        <v>462.55</v>
      </c>
      <c r="D16" s="57">
        <f t="shared" si="0"/>
        <v>464.40333333333336</v>
      </c>
      <c r="E16" s="48"/>
      <c r="F16" s="48">
        <f>SUM(F12:F15)</f>
        <v>36136156.939999998</v>
      </c>
      <c r="G16" s="43"/>
      <c r="H16" s="60">
        <f>(F16/D16)/12</f>
        <v>6484.3341886722019</v>
      </c>
      <c r="I16" s="43"/>
      <c r="J16" s="43"/>
      <c r="K16" s="43"/>
      <c r="L16" s="43"/>
      <c r="M16" s="44"/>
      <c r="N16" s="45"/>
      <c r="O16" s="45"/>
      <c r="P16" s="45"/>
      <c r="Q16" s="45"/>
      <c r="R16" s="45"/>
    </row>
    <row r="17" spans="1:18" x14ac:dyDescent="0.25">
      <c r="A17" s="46" t="s">
        <v>182</v>
      </c>
      <c r="B17" s="14">
        <v>2.1800000000000002</v>
      </c>
      <c r="C17" s="14">
        <v>1.89</v>
      </c>
      <c r="D17" s="58">
        <f t="shared" si="0"/>
        <v>2.0833333333333335</v>
      </c>
      <c r="E17" s="14">
        <v>84952.639999999999</v>
      </c>
      <c r="F17" s="14">
        <v>89513.69</v>
      </c>
      <c r="G17" s="40">
        <v>4561.0500000000029</v>
      </c>
      <c r="H17" s="59">
        <f t="shared" si="1"/>
        <v>3580.5475999999999</v>
      </c>
      <c r="I17" s="40"/>
      <c r="J17" s="40"/>
      <c r="K17" s="40"/>
      <c r="L17" s="40"/>
      <c r="M17" s="41" t="s">
        <v>322</v>
      </c>
      <c r="N17" s="42"/>
      <c r="O17" s="42"/>
      <c r="P17" s="42"/>
      <c r="Q17" s="42"/>
      <c r="R17" s="42"/>
    </row>
    <row r="18" spans="1:18" x14ac:dyDescent="0.25">
      <c r="A18" s="46" t="s">
        <v>183</v>
      </c>
      <c r="B18" s="14">
        <v>15.68</v>
      </c>
      <c r="C18" s="14">
        <v>17.920000000000002</v>
      </c>
      <c r="D18" s="58">
        <f t="shared" si="0"/>
        <v>16.426666666666666</v>
      </c>
      <c r="E18" s="14">
        <v>746199.55</v>
      </c>
      <c r="F18" s="14">
        <v>822558.25</v>
      </c>
      <c r="G18" s="40">
        <v>76358.699999999953</v>
      </c>
      <c r="H18" s="59">
        <f t="shared" si="1"/>
        <v>4172.8807325487014</v>
      </c>
      <c r="I18" s="40"/>
      <c r="J18" s="40"/>
      <c r="K18" s="40"/>
      <c r="L18" s="40"/>
      <c r="M18" s="41" t="s">
        <v>322</v>
      </c>
      <c r="N18" s="42"/>
      <c r="O18" s="42"/>
      <c r="P18" s="42"/>
      <c r="Q18" s="42"/>
      <c r="R18" s="42"/>
    </row>
    <row r="19" spans="1:18" x14ac:dyDescent="0.25">
      <c r="A19" s="46" t="s">
        <v>184</v>
      </c>
      <c r="B19" s="14">
        <v>47.26</v>
      </c>
      <c r="C19" s="14">
        <v>42.34</v>
      </c>
      <c r="D19" s="58">
        <f t="shared" si="0"/>
        <v>45.620000000000005</v>
      </c>
      <c r="E19" s="14">
        <v>2679871.61</v>
      </c>
      <c r="F19" s="14">
        <v>2758086.2</v>
      </c>
      <c r="G19" s="40">
        <v>78214.590000000317</v>
      </c>
      <c r="H19" s="59">
        <f t="shared" si="1"/>
        <v>5038.1524915972523</v>
      </c>
      <c r="I19" s="40"/>
      <c r="J19" s="40"/>
      <c r="K19" s="40"/>
      <c r="L19" s="40"/>
      <c r="M19" s="41" t="s">
        <v>322</v>
      </c>
      <c r="N19" s="42"/>
      <c r="O19" s="42"/>
      <c r="P19" s="42"/>
      <c r="Q19" s="42"/>
      <c r="R19" s="42"/>
    </row>
    <row r="20" spans="1:18" x14ac:dyDescent="0.25">
      <c r="A20" s="46" t="s">
        <v>185</v>
      </c>
      <c r="B20" s="14">
        <v>129.51</v>
      </c>
      <c r="C20" s="14">
        <v>129.44</v>
      </c>
      <c r="D20" s="58">
        <f t="shared" si="0"/>
        <v>129.48666666666665</v>
      </c>
      <c r="E20" s="14">
        <v>9733045.1400000006</v>
      </c>
      <c r="F20" s="14">
        <v>10221107.439999999</v>
      </c>
      <c r="G20" s="40">
        <v>488062.29999999888</v>
      </c>
      <c r="H20" s="59">
        <f t="shared" si="1"/>
        <v>6577.9664830355769</v>
      </c>
      <c r="I20" s="40"/>
      <c r="J20" s="40"/>
      <c r="K20" s="40"/>
      <c r="L20" s="40"/>
      <c r="M20" s="41" t="s">
        <v>322</v>
      </c>
      <c r="N20" s="42"/>
      <c r="O20" s="42"/>
      <c r="P20" s="42"/>
      <c r="Q20" s="42"/>
      <c r="R20" s="42"/>
    </row>
    <row r="21" spans="1:18" s="39" customFormat="1" x14ac:dyDescent="0.25">
      <c r="A21" s="47"/>
      <c r="B21" s="48">
        <f>SUM(B17:B20)</f>
        <v>194.63</v>
      </c>
      <c r="C21" s="48">
        <f>SUM(C17:C20)</f>
        <v>191.59</v>
      </c>
      <c r="D21" s="57">
        <f t="shared" si="0"/>
        <v>193.61666666666667</v>
      </c>
      <c r="E21" s="48"/>
      <c r="F21" s="48">
        <f>SUM(F17:F20)</f>
        <v>13891265.58</v>
      </c>
      <c r="G21" s="43"/>
      <c r="H21" s="60">
        <f t="shared" si="1"/>
        <v>5978.8523629164156</v>
      </c>
      <c r="I21" s="43"/>
      <c r="J21" s="43"/>
      <c r="K21" s="43"/>
      <c r="L21" s="43"/>
      <c r="M21" s="44"/>
      <c r="N21" s="45"/>
      <c r="O21" s="45"/>
      <c r="P21" s="45"/>
      <c r="Q21" s="45"/>
      <c r="R21" s="45"/>
    </row>
    <row r="22" spans="1:18" x14ac:dyDescent="0.25">
      <c r="A22" s="46" t="s">
        <v>182</v>
      </c>
      <c r="B22" s="14">
        <v>4.72</v>
      </c>
      <c r="C22" s="50">
        <v>6.29</v>
      </c>
      <c r="D22" s="58">
        <f t="shared" si="0"/>
        <v>5.2433333333333332</v>
      </c>
      <c r="E22" s="50">
        <v>215036.94</v>
      </c>
      <c r="F22" s="14">
        <v>240910.38</v>
      </c>
      <c r="G22" s="40">
        <v>25873.440000000002</v>
      </c>
      <c r="H22" s="59">
        <f t="shared" si="1"/>
        <v>3828.8363000635727</v>
      </c>
      <c r="I22" s="40"/>
      <c r="J22" s="40"/>
      <c r="K22" s="40"/>
      <c r="L22" s="40"/>
      <c r="M22" s="41" t="s">
        <v>321</v>
      </c>
      <c r="N22" s="42"/>
      <c r="O22" s="42"/>
      <c r="P22" s="42"/>
      <c r="Q22" s="42"/>
      <c r="R22" s="42"/>
    </row>
    <row r="23" spans="1:18" x14ac:dyDescent="0.25">
      <c r="A23" s="46" t="s">
        <v>183</v>
      </c>
      <c r="B23" s="14">
        <v>11.91</v>
      </c>
      <c r="C23" s="50">
        <v>14.72</v>
      </c>
      <c r="D23" s="58">
        <f t="shared" si="0"/>
        <v>12.846666666666666</v>
      </c>
      <c r="E23" s="50">
        <v>584201.31999999995</v>
      </c>
      <c r="F23" s="14">
        <v>755730.08</v>
      </c>
      <c r="G23" s="40">
        <v>171528.76</v>
      </c>
      <c r="H23" s="59">
        <f t="shared" si="1"/>
        <v>4902.2449403217443</v>
      </c>
      <c r="I23" s="40"/>
      <c r="J23" s="40"/>
      <c r="K23" s="40"/>
      <c r="L23" s="40"/>
      <c r="M23" s="41" t="s">
        <v>321</v>
      </c>
      <c r="N23" s="42"/>
      <c r="O23" s="42"/>
      <c r="P23" s="42"/>
      <c r="Q23" s="42"/>
      <c r="R23" s="42"/>
    </row>
    <row r="24" spans="1:18" x14ac:dyDescent="0.25">
      <c r="A24" s="46" t="s">
        <v>184</v>
      </c>
      <c r="B24" s="14">
        <v>30.91</v>
      </c>
      <c r="C24" s="50">
        <v>26.74</v>
      </c>
      <c r="D24" s="58">
        <f t="shared" si="0"/>
        <v>29.52</v>
      </c>
      <c r="E24" s="50">
        <v>1733345.22</v>
      </c>
      <c r="F24" s="14">
        <v>2047222.28</v>
      </c>
      <c r="G24" s="40">
        <v>313877.06000000006</v>
      </c>
      <c r="H24" s="59">
        <f t="shared" si="1"/>
        <v>5779.1956865401989</v>
      </c>
      <c r="I24" s="40"/>
      <c r="J24" s="40"/>
      <c r="K24" s="40"/>
      <c r="L24" s="40"/>
      <c r="M24" s="41" t="s">
        <v>321</v>
      </c>
      <c r="N24" s="42"/>
      <c r="O24" s="42"/>
      <c r="P24" s="42"/>
      <c r="Q24" s="42"/>
      <c r="R24" s="42"/>
    </row>
    <row r="25" spans="1:18" x14ac:dyDescent="0.25">
      <c r="A25" s="46" t="s">
        <v>185</v>
      </c>
      <c r="B25" s="14">
        <v>111.97</v>
      </c>
      <c r="C25" s="50">
        <v>114.52</v>
      </c>
      <c r="D25" s="58">
        <f t="shared" si="0"/>
        <v>112.82</v>
      </c>
      <c r="E25" s="50">
        <v>8482837.4399999995</v>
      </c>
      <c r="F25" s="14">
        <v>9473965.6600000001</v>
      </c>
      <c r="G25" s="40">
        <v>991128.22000000067</v>
      </c>
      <c r="H25" s="59">
        <f t="shared" si="1"/>
        <v>6997.847352715241</v>
      </c>
      <c r="I25" s="40"/>
      <c r="J25" s="40"/>
      <c r="K25" s="40"/>
      <c r="L25" s="40"/>
      <c r="M25" s="41" t="s">
        <v>321</v>
      </c>
      <c r="N25" s="42"/>
      <c r="O25" s="42"/>
      <c r="P25" s="42"/>
      <c r="Q25" s="42"/>
      <c r="R25" s="42"/>
    </row>
    <row r="26" spans="1:18" s="39" customFormat="1" x14ac:dyDescent="0.25">
      <c r="A26" s="47"/>
      <c r="B26" s="48">
        <f>SUM(B22:B25)</f>
        <v>159.51</v>
      </c>
      <c r="C26" s="48">
        <f>SUM(C22:C25)</f>
        <v>162.26999999999998</v>
      </c>
      <c r="D26" s="57">
        <f t="shared" si="0"/>
        <v>160.42999999999998</v>
      </c>
      <c r="E26" s="48"/>
      <c r="F26" s="48">
        <f>SUM(F22:F25)</f>
        <v>12517828.4</v>
      </c>
      <c r="G26" s="43"/>
      <c r="H26" s="60">
        <f t="shared" si="1"/>
        <v>6502.227555112303</v>
      </c>
      <c r="I26" s="43"/>
      <c r="J26" s="43"/>
      <c r="K26" s="43"/>
      <c r="L26" s="43"/>
      <c r="M26" s="44"/>
      <c r="N26" s="45"/>
      <c r="O26" s="45"/>
      <c r="P26" s="45"/>
      <c r="Q26" s="45"/>
      <c r="R26" s="45"/>
    </row>
    <row r="27" spans="1:18" x14ac:dyDescent="0.25">
      <c r="A27" s="46" t="s">
        <v>182</v>
      </c>
      <c r="B27" s="14">
        <v>21.19</v>
      </c>
      <c r="C27" s="50">
        <v>15.74</v>
      </c>
      <c r="D27" s="58">
        <f t="shared" si="0"/>
        <v>19.373333333333335</v>
      </c>
      <c r="E27" s="14">
        <v>788521.36</v>
      </c>
      <c r="F27" s="14">
        <v>933194.82</v>
      </c>
      <c r="G27" s="40">
        <v>144673.45999999996</v>
      </c>
      <c r="H27" s="59">
        <f t="shared" si="1"/>
        <v>4014.0864590502406</v>
      </c>
      <c r="I27" s="40"/>
      <c r="J27" s="40"/>
      <c r="K27" s="40"/>
      <c r="L27" s="40"/>
      <c r="M27" s="41" t="s">
        <v>320</v>
      </c>
      <c r="N27" s="42"/>
      <c r="O27" s="42"/>
      <c r="P27" s="42"/>
      <c r="Q27" s="42"/>
      <c r="R27" s="42"/>
    </row>
    <row r="28" spans="1:18" x14ac:dyDescent="0.25">
      <c r="A28" s="46" t="s">
        <v>183</v>
      </c>
      <c r="B28" s="14">
        <v>53.15</v>
      </c>
      <c r="C28" s="50">
        <v>58.39</v>
      </c>
      <c r="D28" s="58">
        <f t="shared" si="0"/>
        <v>54.896666666666668</v>
      </c>
      <c r="E28" s="14">
        <v>2492410.71</v>
      </c>
      <c r="F28" s="14">
        <v>2878239.66</v>
      </c>
      <c r="G28" s="40">
        <v>385828.95000000019</v>
      </c>
      <c r="H28" s="59">
        <f t="shared" si="1"/>
        <v>4369.1779403728215</v>
      </c>
      <c r="I28" s="40"/>
      <c r="J28" s="40"/>
      <c r="K28" s="40"/>
      <c r="L28" s="40"/>
      <c r="M28" s="41" t="s">
        <v>320</v>
      </c>
      <c r="N28" s="42"/>
      <c r="O28" s="42"/>
      <c r="P28" s="42"/>
      <c r="Q28" s="42"/>
      <c r="R28" s="42"/>
    </row>
    <row r="29" spans="1:18" x14ac:dyDescent="0.25">
      <c r="A29" s="46" t="s">
        <v>184</v>
      </c>
      <c r="B29" s="14">
        <v>57.31</v>
      </c>
      <c r="C29" s="50">
        <v>53.56</v>
      </c>
      <c r="D29" s="58">
        <f t="shared" si="0"/>
        <v>56.06</v>
      </c>
      <c r="E29" s="14">
        <v>3294917.66</v>
      </c>
      <c r="F29" s="14">
        <v>3618393.54</v>
      </c>
      <c r="G29" s="40">
        <v>323475.87999999989</v>
      </c>
      <c r="H29" s="59">
        <f t="shared" si="1"/>
        <v>5378.7512486621481</v>
      </c>
      <c r="I29" s="40"/>
      <c r="J29" s="40"/>
      <c r="K29" s="40"/>
      <c r="L29" s="40"/>
      <c r="M29" s="41" t="s">
        <v>320</v>
      </c>
      <c r="N29" s="42"/>
      <c r="O29" s="42"/>
      <c r="P29" s="42"/>
      <c r="Q29" s="42"/>
      <c r="R29" s="42"/>
    </row>
    <row r="30" spans="1:18" x14ac:dyDescent="0.25">
      <c r="A30" s="46" t="s">
        <v>185</v>
      </c>
      <c r="B30" s="14">
        <v>321.27999999999997</v>
      </c>
      <c r="C30" s="50">
        <v>319.16000000000003</v>
      </c>
      <c r="D30" s="58">
        <f t="shared" si="0"/>
        <v>320.57333333333332</v>
      </c>
      <c r="E30" s="14">
        <v>24094427.07</v>
      </c>
      <c r="F30" s="14">
        <v>27739556.98</v>
      </c>
      <c r="G30" s="40">
        <v>3645129.91</v>
      </c>
      <c r="H30" s="59">
        <f t="shared" si="1"/>
        <v>7210.9233924635037</v>
      </c>
      <c r="I30" s="40"/>
      <c r="J30" s="40"/>
      <c r="K30" s="40"/>
      <c r="L30" s="40"/>
      <c r="M30" s="41" t="s">
        <v>320</v>
      </c>
      <c r="N30" s="42"/>
      <c r="O30" s="42"/>
      <c r="P30" s="42"/>
      <c r="Q30" s="42"/>
      <c r="R30" s="42"/>
    </row>
    <row r="31" spans="1:18" s="39" customFormat="1" x14ac:dyDescent="0.25">
      <c r="A31" s="47"/>
      <c r="B31" s="48">
        <f>SUM(B27:B30)</f>
        <v>452.92999999999995</v>
      </c>
      <c r="C31" s="48">
        <f>SUM(C27:C30)</f>
        <v>446.85</v>
      </c>
      <c r="D31" s="57">
        <f t="shared" si="0"/>
        <v>450.90333333333336</v>
      </c>
      <c r="E31" s="48"/>
      <c r="F31" s="48">
        <f>SUM(F27:F30)</f>
        <v>35169385</v>
      </c>
      <c r="G31" s="43"/>
      <c r="H31" s="60">
        <f t="shared" si="1"/>
        <v>6499.8013247480985</v>
      </c>
      <c r="I31" s="43"/>
      <c r="J31" s="43"/>
      <c r="K31" s="43"/>
      <c r="L31" s="43"/>
      <c r="M31" s="44"/>
      <c r="N31" s="45"/>
      <c r="O31" s="45"/>
      <c r="P31" s="45"/>
      <c r="Q31" s="45"/>
      <c r="R31" s="45"/>
    </row>
    <row r="32" spans="1:18" x14ac:dyDescent="0.25">
      <c r="A32" s="46" t="s">
        <v>182</v>
      </c>
      <c r="B32" s="14">
        <v>6.23</v>
      </c>
      <c r="C32" s="50">
        <v>5.78</v>
      </c>
      <c r="D32" s="58">
        <f t="shared" si="0"/>
        <v>6.080000000000001</v>
      </c>
      <c r="E32" s="14">
        <v>248137.43</v>
      </c>
      <c r="F32" s="14">
        <v>280407.93</v>
      </c>
      <c r="G32" s="40">
        <v>32270.5</v>
      </c>
      <c r="H32" s="59">
        <f t="shared" si="1"/>
        <v>3843.3104440789466</v>
      </c>
      <c r="I32" s="40"/>
      <c r="J32" s="40"/>
      <c r="K32" s="40"/>
      <c r="L32" s="40"/>
      <c r="M32" s="41" t="s">
        <v>319</v>
      </c>
      <c r="N32" s="42"/>
      <c r="O32" s="42"/>
      <c r="P32" s="42"/>
      <c r="Q32" s="42"/>
      <c r="R32" s="42"/>
    </row>
    <row r="33" spans="1:18" x14ac:dyDescent="0.25">
      <c r="A33" s="46" t="s">
        <v>183</v>
      </c>
      <c r="B33" s="14">
        <v>19.68</v>
      </c>
      <c r="C33" s="50">
        <v>19.57</v>
      </c>
      <c r="D33" s="58">
        <f t="shared" si="0"/>
        <v>19.643333333333334</v>
      </c>
      <c r="E33" s="14">
        <v>890667.25</v>
      </c>
      <c r="F33" s="14">
        <v>1122107.5900000001</v>
      </c>
      <c r="G33" s="40">
        <v>231440.34000000008</v>
      </c>
      <c r="H33" s="59">
        <f t="shared" si="1"/>
        <v>4760.3410402172067</v>
      </c>
      <c r="I33" s="40"/>
      <c r="J33" s="40"/>
      <c r="K33" s="40"/>
      <c r="L33" s="40"/>
      <c r="M33" s="41" t="s">
        <v>319</v>
      </c>
      <c r="N33" s="42"/>
      <c r="O33" s="42"/>
      <c r="P33" s="42"/>
      <c r="Q33" s="42"/>
      <c r="R33" s="42"/>
    </row>
    <row r="34" spans="1:18" x14ac:dyDescent="0.25">
      <c r="A34" s="46" t="s">
        <v>184</v>
      </c>
      <c r="B34" s="14">
        <v>49.52</v>
      </c>
      <c r="C34" s="50">
        <v>47.57</v>
      </c>
      <c r="D34" s="58">
        <f t="shared" si="0"/>
        <v>48.870000000000005</v>
      </c>
      <c r="E34" s="14">
        <v>2873340.83</v>
      </c>
      <c r="F34" s="14">
        <v>3240540.88</v>
      </c>
      <c r="G34" s="40">
        <v>367200.04999999981</v>
      </c>
      <c r="H34" s="59">
        <f t="shared" si="1"/>
        <v>5525.7841893458826</v>
      </c>
      <c r="I34" s="40"/>
      <c r="J34" s="40"/>
      <c r="K34" s="40"/>
      <c r="L34" s="40"/>
      <c r="M34" s="41" t="s">
        <v>319</v>
      </c>
      <c r="N34" s="42"/>
      <c r="O34" s="42"/>
      <c r="P34" s="42"/>
      <c r="Q34" s="42"/>
      <c r="R34" s="42"/>
    </row>
    <row r="35" spans="1:18" x14ac:dyDescent="0.25">
      <c r="A35" s="46" t="s">
        <v>185</v>
      </c>
      <c r="B35" s="14">
        <v>124.45</v>
      </c>
      <c r="C35" s="50">
        <v>127.94</v>
      </c>
      <c r="D35" s="58">
        <f t="shared" si="0"/>
        <v>125.61333333333334</v>
      </c>
      <c r="E35" s="14">
        <v>9445396.5099999998</v>
      </c>
      <c r="F35" s="14">
        <v>11116677.800000001</v>
      </c>
      <c r="G35" s="40">
        <v>1671281.290000001</v>
      </c>
      <c r="H35" s="59">
        <f t="shared" si="1"/>
        <v>7374.9321993418962</v>
      </c>
      <c r="I35" s="40"/>
      <c r="J35" s="40"/>
      <c r="K35" s="40"/>
      <c r="L35" s="40"/>
      <c r="M35" s="41" t="s">
        <v>319</v>
      </c>
      <c r="N35" s="42"/>
      <c r="O35" s="42"/>
      <c r="P35" s="42"/>
      <c r="Q35" s="42"/>
      <c r="R35" s="42"/>
    </row>
    <row r="36" spans="1:18" s="39" customFormat="1" x14ac:dyDescent="0.25">
      <c r="A36" s="47"/>
      <c r="B36" s="48">
        <f>SUM(B33:B35)</f>
        <v>193.65</v>
      </c>
      <c r="C36" s="48">
        <f>SUM(C33:C35)</f>
        <v>195.07999999999998</v>
      </c>
      <c r="D36" s="57">
        <f t="shared" si="0"/>
        <v>194.12666666666667</v>
      </c>
      <c r="E36" s="48"/>
      <c r="F36" s="48">
        <f>SUM(F32:F35)</f>
        <v>15759734.200000001</v>
      </c>
      <c r="G36" s="43"/>
      <c r="H36" s="60">
        <f t="shared" si="1"/>
        <v>6765.2281156633135</v>
      </c>
      <c r="I36" s="43"/>
      <c r="J36" s="43"/>
      <c r="K36" s="43"/>
      <c r="L36" s="43"/>
      <c r="M36" s="44"/>
      <c r="N36" s="45"/>
      <c r="O36" s="45"/>
      <c r="P36" s="45"/>
      <c r="Q36" s="45"/>
      <c r="R36" s="45"/>
    </row>
    <row r="37" spans="1:18" x14ac:dyDescent="0.25">
      <c r="A37" s="46" t="s">
        <v>182</v>
      </c>
      <c r="B37" s="14">
        <v>4.3899999999999997</v>
      </c>
      <c r="C37" s="14">
        <v>3.06</v>
      </c>
      <c r="D37" s="58">
        <f t="shared" si="0"/>
        <v>3.9466666666666668</v>
      </c>
      <c r="E37" s="14">
        <v>160517.43</v>
      </c>
      <c r="F37" s="14">
        <v>197810.97</v>
      </c>
      <c r="G37" s="40">
        <v>37293.540000000008</v>
      </c>
      <c r="H37" s="59">
        <f t="shared" si="1"/>
        <v>4176.7519003378375</v>
      </c>
      <c r="I37" s="40"/>
      <c r="J37" s="40"/>
      <c r="K37" s="40"/>
      <c r="L37" s="40"/>
      <c r="M37" s="41" t="s">
        <v>318</v>
      </c>
      <c r="N37" s="42"/>
      <c r="O37" s="42"/>
      <c r="P37" s="42"/>
      <c r="Q37" s="42"/>
      <c r="R37" s="42"/>
    </row>
    <row r="38" spans="1:18" x14ac:dyDescent="0.25">
      <c r="A38" s="46" t="s">
        <v>183</v>
      </c>
      <c r="B38" s="14">
        <v>7.22</v>
      </c>
      <c r="C38" s="14">
        <v>13.4</v>
      </c>
      <c r="D38" s="58">
        <f t="shared" si="0"/>
        <v>9.2799999999999994</v>
      </c>
      <c r="E38" s="14">
        <v>424467.37</v>
      </c>
      <c r="F38" s="14">
        <v>516248.89</v>
      </c>
      <c r="G38" s="40">
        <v>91781.520000000019</v>
      </c>
      <c r="H38" s="59">
        <f t="shared" si="1"/>
        <v>4635.8556932471265</v>
      </c>
      <c r="I38" s="40"/>
      <c r="J38" s="40"/>
      <c r="K38" s="40"/>
      <c r="L38" s="40"/>
      <c r="M38" s="41" t="s">
        <v>318</v>
      </c>
      <c r="N38" s="42"/>
      <c r="O38" s="42"/>
      <c r="P38" s="42"/>
      <c r="Q38" s="42"/>
      <c r="R38" s="42"/>
    </row>
    <row r="39" spans="1:18" x14ac:dyDescent="0.25">
      <c r="A39" s="46" t="s">
        <v>184</v>
      </c>
      <c r="B39" s="14">
        <v>20.5</v>
      </c>
      <c r="C39" s="14">
        <v>17.12</v>
      </c>
      <c r="D39" s="58">
        <f t="shared" si="0"/>
        <v>19.373333333333335</v>
      </c>
      <c r="E39" s="14">
        <v>1137062.05</v>
      </c>
      <c r="F39" s="14">
        <v>1317078.6499999999</v>
      </c>
      <c r="G39" s="40">
        <v>180016.59999999986</v>
      </c>
      <c r="H39" s="59">
        <f t="shared" si="1"/>
        <v>5665.3417498279414</v>
      </c>
      <c r="I39" s="40"/>
      <c r="J39" s="40"/>
      <c r="K39" s="40"/>
      <c r="L39" s="40"/>
      <c r="M39" s="41" t="s">
        <v>318</v>
      </c>
      <c r="N39" s="42"/>
      <c r="O39" s="42"/>
      <c r="P39" s="42"/>
      <c r="Q39" s="42"/>
      <c r="R39" s="42"/>
    </row>
    <row r="40" spans="1:18" x14ac:dyDescent="0.25">
      <c r="A40" s="46" t="s">
        <v>185</v>
      </c>
      <c r="B40" s="14">
        <v>75.66</v>
      </c>
      <c r="C40" s="14">
        <v>78.58</v>
      </c>
      <c r="D40" s="58">
        <f t="shared" si="0"/>
        <v>76.633333333333326</v>
      </c>
      <c r="E40" s="14">
        <v>5763160.71</v>
      </c>
      <c r="F40" s="14">
        <v>6387649.8499999996</v>
      </c>
      <c r="G40" s="40">
        <v>624489.13999999966</v>
      </c>
      <c r="H40" s="59">
        <f t="shared" si="1"/>
        <v>6946.1177142235756</v>
      </c>
      <c r="I40" s="40"/>
      <c r="J40" s="40"/>
      <c r="K40" s="40"/>
      <c r="L40" s="40"/>
      <c r="M40" s="41" t="s">
        <v>318</v>
      </c>
      <c r="N40" s="42"/>
      <c r="O40" s="42"/>
      <c r="P40" s="42"/>
      <c r="Q40" s="42"/>
      <c r="R40" s="42"/>
    </row>
    <row r="41" spans="1:18" s="39" customFormat="1" x14ac:dyDescent="0.25">
      <c r="A41" s="47"/>
      <c r="B41" s="48">
        <f>SUM(B37:B40)</f>
        <v>107.77</v>
      </c>
      <c r="C41" s="48">
        <f>SUM(C37:C40)</f>
        <v>112.16</v>
      </c>
      <c r="D41" s="57">
        <f t="shared" si="0"/>
        <v>109.23333333333333</v>
      </c>
      <c r="E41" s="48"/>
      <c r="F41" s="48">
        <f>SUM(F37:F40)</f>
        <v>8418788.3599999994</v>
      </c>
      <c r="G41" s="43"/>
      <c r="H41" s="60">
        <f t="shared" si="1"/>
        <v>6422.6337808971621</v>
      </c>
      <c r="I41" s="43"/>
      <c r="J41" s="43"/>
      <c r="K41" s="43"/>
      <c r="L41" s="43"/>
      <c r="M41" s="44"/>
      <c r="N41" s="45"/>
      <c r="O41" s="45"/>
      <c r="P41" s="45"/>
      <c r="Q41" s="45"/>
      <c r="R41" s="45"/>
    </row>
    <row r="42" spans="1:18" x14ac:dyDescent="0.25">
      <c r="A42" s="46" t="s">
        <v>182</v>
      </c>
      <c r="B42" s="14">
        <v>14.85</v>
      </c>
      <c r="C42" s="14">
        <v>5.72</v>
      </c>
      <c r="D42" s="58">
        <f t="shared" si="0"/>
        <v>11.806666666666667</v>
      </c>
      <c r="E42" s="14">
        <v>477445.8</v>
      </c>
      <c r="F42" s="14">
        <v>575046.5</v>
      </c>
      <c r="G42" s="40">
        <v>97600.700000000012</v>
      </c>
      <c r="H42" s="59">
        <f t="shared" si="1"/>
        <v>4058.76976284585</v>
      </c>
      <c r="I42" s="40"/>
      <c r="J42" s="40"/>
      <c r="K42" s="40"/>
      <c r="L42" s="40"/>
      <c r="M42" s="41" t="s">
        <v>317</v>
      </c>
      <c r="N42" s="42"/>
      <c r="O42" s="42"/>
      <c r="P42" s="42"/>
      <c r="Q42" s="42"/>
      <c r="R42" s="42"/>
    </row>
    <row r="43" spans="1:18" x14ac:dyDescent="0.25">
      <c r="A43" s="46" t="s">
        <v>183</v>
      </c>
      <c r="B43" s="14">
        <v>41.3</v>
      </c>
      <c r="C43" s="14">
        <v>38.21</v>
      </c>
      <c r="D43" s="58">
        <f t="shared" si="0"/>
        <v>40.270000000000003</v>
      </c>
      <c r="E43" s="14">
        <v>1824222.84</v>
      </c>
      <c r="F43" s="14">
        <v>2176778.92</v>
      </c>
      <c r="G43" s="40">
        <v>352556.07999999984</v>
      </c>
      <c r="H43" s="59">
        <f t="shared" si="1"/>
        <v>4504.5503683469906</v>
      </c>
      <c r="I43" s="40"/>
      <c r="J43" s="40"/>
      <c r="K43" s="40"/>
      <c r="L43" s="40"/>
      <c r="M43" s="41" t="s">
        <v>317</v>
      </c>
      <c r="N43" s="42"/>
      <c r="O43" s="42"/>
      <c r="P43" s="42"/>
      <c r="Q43" s="42"/>
      <c r="R43" s="42"/>
    </row>
    <row r="44" spans="1:18" x14ac:dyDescent="0.25">
      <c r="A44" s="46" t="s">
        <v>184</v>
      </c>
      <c r="B44" s="14">
        <v>57.3</v>
      </c>
      <c r="C44" s="14">
        <v>56.54</v>
      </c>
      <c r="D44" s="58">
        <f t="shared" si="0"/>
        <v>57.04666666666666</v>
      </c>
      <c r="E44" s="14">
        <v>3355258.78</v>
      </c>
      <c r="F44" s="14">
        <v>3936847.53</v>
      </c>
      <c r="G44" s="40">
        <v>581588.75</v>
      </c>
      <c r="H44" s="59">
        <f t="shared" si="1"/>
        <v>5750.9166910132053</v>
      </c>
      <c r="I44" s="40"/>
      <c r="J44" s="40"/>
      <c r="K44" s="40"/>
      <c r="L44" s="40"/>
      <c r="M44" s="41" t="s">
        <v>317</v>
      </c>
      <c r="N44" s="42"/>
      <c r="O44" s="42"/>
      <c r="P44" s="42"/>
      <c r="Q44" s="42"/>
      <c r="R44" s="42"/>
    </row>
    <row r="45" spans="1:18" x14ac:dyDescent="0.25">
      <c r="A45" s="46" t="s">
        <v>185</v>
      </c>
      <c r="B45" s="14">
        <v>264.52999999999997</v>
      </c>
      <c r="C45" s="14">
        <v>266.73</v>
      </c>
      <c r="D45" s="58">
        <f t="shared" si="0"/>
        <v>265.26333333333332</v>
      </c>
      <c r="E45" s="14">
        <v>19941189.390000001</v>
      </c>
      <c r="F45" s="14">
        <v>21988049.960000001</v>
      </c>
      <c r="G45" s="40">
        <v>2046860.5700000003</v>
      </c>
      <c r="H45" s="59">
        <f t="shared" si="1"/>
        <v>6907.6169466819147</v>
      </c>
      <c r="I45" s="40"/>
      <c r="J45" s="40"/>
      <c r="K45" s="40"/>
      <c r="L45" s="40"/>
      <c r="M45" s="41" t="s">
        <v>317</v>
      </c>
      <c r="N45" s="42"/>
      <c r="O45" s="42"/>
      <c r="P45" s="42"/>
      <c r="Q45" s="42"/>
      <c r="R45" s="42"/>
    </row>
    <row r="46" spans="1:18" s="39" customFormat="1" x14ac:dyDescent="0.25">
      <c r="A46" s="47"/>
      <c r="B46" s="48">
        <f>SUM(B42:B45)</f>
        <v>377.97999999999996</v>
      </c>
      <c r="C46" s="48">
        <f>SUM(C42:C45)</f>
        <v>367.20000000000005</v>
      </c>
      <c r="D46" s="57">
        <f t="shared" si="0"/>
        <v>374.3866666666666</v>
      </c>
      <c r="E46" s="48"/>
      <c r="F46" s="48">
        <f>SUM(F42:F45)</f>
        <v>28676722.91</v>
      </c>
      <c r="G46" s="43"/>
      <c r="H46" s="60">
        <f t="shared" si="1"/>
        <v>6383.0449156843206</v>
      </c>
      <c r="I46" s="43"/>
      <c r="J46" s="43"/>
      <c r="K46" s="43"/>
      <c r="L46" s="43"/>
      <c r="M46" s="44"/>
      <c r="N46" s="45"/>
      <c r="O46" s="45"/>
      <c r="P46" s="45"/>
      <c r="Q46" s="45"/>
      <c r="R46" s="45"/>
    </row>
    <row r="47" spans="1:18" x14ac:dyDescent="0.25">
      <c r="A47" s="46" t="s">
        <v>182</v>
      </c>
      <c r="B47" s="14">
        <v>11.7</v>
      </c>
      <c r="C47" s="14">
        <v>7.46</v>
      </c>
      <c r="D47" s="58">
        <f t="shared" si="0"/>
        <v>10.286666666666667</v>
      </c>
      <c r="E47" s="14">
        <v>417962.63</v>
      </c>
      <c r="F47" s="14">
        <v>430644.49</v>
      </c>
      <c r="G47" s="40">
        <v>12681.859999999986</v>
      </c>
      <c r="H47" s="59">
        <f t="shared" si="1"/>
        <v>3488.6948314970832</v>
      </c>
      <c r="I47" s="40"/>
      <c r="J47" s="40"/>
      <c r="K47" s="40"/>
      <c r="L47" s="40"/>
      <c r="M47" s="41" t="s">
        <v>316</v>
      </c>
      <c r="N47" s="42"/>
      <c r="O47" s="42"/>
      <c r="P47" s="42"/>
      <c r="Q47" s="42"/>
      <c r="R47" s="42"/>
    </row>
    <row r="48" spans="1:18" x14ac:dyDescent="0.25">
      <c r="A48" s="46" t="s">
        <v>183</v>
      </c>
      <c r="B48" s="14">
        <v>26.41</v>
      </c>
      <c r="C48" s="14">
        <v>29.72</v>
      </c>
      <c r="D48" s="58">
        <f t="shared" si="0"/>
        <v>27.513333333333332</v>
      </c>
      <c r="E48" s="14">
        <v>1249561.8</v>
      </c>
      <c r="F48" s="14">
        <v>1426158.47</v>
      </c>
      <c r="G48" s="40">
        <v>176596.66999999993</v>
      </c>
      <c r="H48" s="59">
        <f t="shared" si="1"/>
        <v>4319.5979827962201</v>
      </c>
      <c r="I48" s="40"/>
      <c r="J48" s="40"/>
      <c r="K48" s="40"/>
      <c r="L48" s="40"/>
      <c r="M48" s="41" t="s">
        <v>316</v>
      </c>
      <c r="N48" s="42"/>
      <c r="O48" s="42"/>
      <c r="P48" s="42"/>
      <c r="Q48" s="42"/>
      <c r="R48" s="42"/>
    </row>
    <row r="49" spans="1:18" x14ac:dyDescent="0.25">
      <c r="A49" s="46" t="s">
        <v>184</v>
      </c>
      <c r="B49" s="14">
        <v>41.61</v>
      </c>
      <c r="C49" s="14">
        <v>39.78</v>
      </c>
      <c r="D49" s="58">
        <f t="shared" si="0"/>
        <v>41</v>
      </c>
      <c r="E49" s="14">
        <v>2410470.2799999998</v>
      </c>
      <c r="F49" s="14">
        <v>2503662.23</v>
      </c>
      <c r="G49" s="40">
        <v>93191.950000000186</v>
      </c>
      <c r="H49" s="59">
        <f t="shared" si="1"/>
        <v>5088.7443699186997</v>
      </c>
      <c r="I49" s="40"/>
      <c r="J49" s="40"/>
      <c r="K49" s="40"/>
      <c r="L49" s="40"/>
      <c r="M49" s="41" t="s">
        <v>316</v>
      </c>
      <c r="N49" s="42"/>
      <c r="O49" s="42"/>
      <c r="P49" s="42"/>
      <c r="Q49" s="42"/>
      <c r="R49" s="42"/>
    </row>
    <row r="50" spans="1:18" x14ac:dyDescent="0.25">
      <c r="A50" s="46" t="s">
        <v>185</v>
      </c>
      <c r="B50" s="14">
        <v>202.18</v>
      </c>
      <c r="C50" s="14">
        <v>209.39</v>
      </c>
      <c r="D50" s="58">
        <f t="shared" si="0"/>
        <v>204.58333333333334</v>
      </c>
      <c r="E50" s="14">
        <v>15384983.310000001</v>
      </c>
      <c r="F50" s="14">
        <v>15698275.83</v>
      </c>
      <c r="G50" s="40">
        <v>313292.51999999955</v>
      </c>
      <c r="H50" s="59">
        <f t="shared" si="1"/>
        <v>6394.4097067209768</v>
      </c>
      <c r="I50" s="40"/>
      <c r="J50" s="40"/>
      <c r="K50" s="40"/>
      <c r="L50" s="40"/>
      <c r="M50" s="41" t="s">
        <v>316</v>
      </c>
      <c r="N50" s="42"/>
      <c r="O50" s="42"/>
      <c r="P50" s="42"/>
      <c r="Q50" s="42"/>
      <c r="R50" s="42"/>
    </row>
    <row r="51" spans="1:18" s="39" customFormat="1" x14ac:dyDescent="0.25">
      <c r="A51" s="47"/>
      <c r="B51" s="48">
        <f>SUM(B47:B50)</f>
        <v>281.89999999999998</v>
      </c>
      <c r="C51" s="48">
        <f>SUM(C47:C50)</f>
        <v>286.35000000000002</v>
      </c>
      <c r="D51" s="57">
        <f t="shared" si="0"/>
        <v>283.38333333333333</v>
      </c>
      <c r="E51" s="48"/>
      <c r="F51" s="48">
        <f>SUM(F47:F50)</f>
        <v>20058741.02</v>
      </c>
      <c r="G51" s="43"/>
      <c r="H51" s="60">
        <f t="shared" si="1"/>
        <v>5898.5887843321761</v>
      </c>
      <c r="I51" s="43"/>
      <c r="J51" s="43"/>
      <c r="K51" s="43"/>
      <c r="L51" s="43"/>
      <c r="M51" s="44"/>
      <c r="N51" s="45"/>
      <c r="O51" s="45"/>
      <c r="P51" s="45"/>
      <c r="Q51" s="45"/>
      <c r="R51" s="45"/>
    </row>
    <row r="52" spans="1:18" x14ac:dyDescent="0.25">
      <c r="A52" s="46" t="s">
        <v>182</v>
      </c>
      <c r="B52" s="14">
        <v>2.1800000000000002</v>
      </c>
      <c r="C52" s="14">
        <v>3.04</v>
      </c>
      <c r="D52" s="58">
        <f t="shared" si="0"/>
        <v>2.4666666666666668</v>
      </c>
      <c r="E52" s="14">
        <v>101226.52</v>
      </c>
      <c r="F52" s="14">
        <v>106424.65</v>
      </c>
      <c r="G52" s="40">
        <v>5198.1299999999901</v>
      </c>
      <c r="H52" s="59">
        <f t="shared" si="1"/>
        <v>3595.4273648648646</v>
      </c>
      <c r="I52" s="40"/>
      <c r="J52" s="40"/>
      <c r="K52" s="40"/>
      <c r="L52" s="40"/>
      <c r="M52" s="41" t="s">
        <v>315</v>
      </c>
      <c r="N52" s="42"/>
      <c r="O52" s="42"/>
      <c r="P52" s="42"/>
      <c r="Q52" s="42"/>
      <c r="R52" s="42"/>
    </row>
    <row r="53" spans="1:18" x14ac:dyDescent="0.25">
      <c r="A53" s="46" t="s">
        <v>183</v>
      </c>
      <c r="B53" s="14">
        <v>16.29</v>
      </c>
      <c r="C53" s="14">
        <v>16.420000000000002</v>
      </c>
      <c r="D53" s="58">
        <f t="shared" si="0"/>
        <v>16.333333333333332</v>
      </c>
      <c r="E53" s="14">
        <v>740716.63</v>
      </c>
      <c r="F53" s="14">
        <v>861996.7</v>
      </c>
      <c r="G53" s="40">
        <v>121280.06999999995</v>
      </c>
      <c r="H53" s="59">
        <f t="shared" si="1"/>
        <v>4397.9423469387757</v>
      </c>
      <c r="I53" s="40"/>
      <c r="J53" s="40"/>
      <c r="K53" s="40"/>
      <c r="L53" s="40"/>
      <c r="M53" s="41" t="s">
        <v>315</v>
      </c>
      <c r="N53" s="42"/>
      <c r="O53" s="42"/>
      <c r="P53" s="42"/>
      <c r="Q53" s="42"/>
      <c r="R53" s="42"/>
    </row>
    <row r="54" spans="1:18" x14ac:dyDescent="0.25">
      <c r="A54" s="46" t="s">
        <v>184</v>
      </c>
      <c r="B54" s="14">
        <v>42.05</v>
      </c>
      <c r="C54" s="14">
        <v>39.520000000000003</v>
      </c>
      <c r="D54" s="58">
        <f t="shared" si="0"/>
        <v>41.206666666666671</v>
      </c>
      <c r="E54" s="14">
        <v>2422089.44</v>
      </c>
      <c r="F54" s="14">
        <v>2500113.9300000002</v>
      </c>
      <c r="G54" s="40">
        <v>78024.490000000224</v>
      </c>
      <c r="H54" s="59">
        <f t="shared" si="1"/>
        <v>5056.0466146254648</v>
      </c>
      <c r="I54" s="40"/>
      <c r="J54" s="40"/>
      <c r="K54" s="40"/>
      <c r="L54" s="40"/>
      <c r="M54" s="41" t="s">
        <v>315</v>
      </c>
      <c r="N54" s="42"/>
      <c r="O54" s="42"/>
      <c r="P54" s="42"/>
      <c r="Q54" s="42"/>
      <c r="R54" s="42"/>
    </row>
    <row r="55" spans="1:18" x14ac:dyDescent="0.25">
      <c r="A55" s="46" t="s">
        <v>185</v>
      </c>
      <c r="B55" s="14">
        <v>243.53</v>
      </c>
      <c r="C55" s="14">
        <v>239.82</v>
      </c>
      <c r="D55" s="58">
        <f t="shared" si="0"/>
        <v>242.29333333333332</v>
      </c>
      <c r="E55" s="14">
        <v>18208798.309999999</v>
      </c>
      <c r="F55" s="14">
        <v>18777778.239999998</v>
      </c>
      <c r="G55" s="40">
        <v>568979.9299999997</v>
      </c>
      <c r="H55" s="59">
        <f t="shared" si="1"/>
        <v>6458.3487783403034</v>
      </c>
      <c r="I55" s="40"/>
      <c r="J55" s="40"/>
      <c r="K55" s="40"/>
      <c r="L55" s="40"/>
      <c r="M55" s="41" t="s">
        <v>315</v>
      </c>
      <c r="N55" s="42"/>
      <c r="O55" s="42"/>
      <c r="P55" s="42"/>
      <c r="Q55" s="42"/>
      <c r="R55" s="42"/>
    </row>
    <row r="56" spans="1:18" s="39" customFormat="1" x14ac:dyDescent="0.25">
      <c r="A56" s="47"/>
      <c r="B56" s="48">
        <f>SUM(B52:B55)</f>
        <v>304.05</v>
      </c>
      <c r="C56" s="48">
        <f>SUM(C52:C55)</f>
        <v>298.8</v>
      </c>
      <c r="D56" s="57">
        <f t="shared" si="0"/>
        <v>302.3</v>
      </c>
      <c r="E56" s="48"/>
      <c r="F56" s="48">
        <f>SUM(F52:F55)</f>
        <v>22246313.52</v>
      </c>
      <c r="G56" s="43"/>
      <c r="H56" s="60">
        <f t="shared" si="1"/>
        <v>6132.5155805491231</v>
      </c>
      <c r="I56" s="43"/>
      <c r="J56" s="43"/>
      <c r="K56" s="43"/>
      <c r="L56" s="43"/>
      <c r="M56" s="44"/>
      <c r="N56" s="45"/>
      <c r="O56" s="45"/>
      <c r="P56" s="45"/>
      <c r="Q56" s="45"/>
      <c r="R56" s="45"/>
    </row>
    <row r="57" spans="1:18" x14ac:dyDescent="0.25">
      <c r="A57" s="46" t="s">
        <v>182</v>
      </c>
      <c r="B57" s="14">
        <v>18.48</v>
      </c>
      <c r="C57" s="14">
        <v>17.41</v>
      </c>
      <c r="D57" s="58">
        <f t="shared" si="0"/>
        <v>18.123333333333335</v>
      </c>
      <c r="E57" s="50">
        <v>739795.78</v>
      </c>
      <c r="F57" s="14">
        <v>849324.04</v>
      </c>
      <c r="G57" s="40">
        <v>109528.26000000001</v>
      </c>
      <c r="H57" s="59">
        <f t="shared" si="1"/>
        <v>3905.2972227331247</v>
      </c>
      <c r="I57" s="40"/>
      <c r="J57" s="40"/>
      <c r="K57" s="40"/>
      <c r="L57" s="40"/>
      <c r="M57" s="41" t="s">
        <v>314</v>
      </c>
      <c r="N57" s="42"/>
      <c r="O57" s="42"/>
      <c r="P57" s="42"/>
      <c r="Q57" s="42"/>
      <c r="R57" s="42"/>
    </row>
    <row r="58" spans="1:18" x14ac:dyDescent="0.25">
      <c r="A58" s="46" t="s">
        <v>183</v>
      </c>
      <c r="B58" s="14">
        <v>40.79</v>
      </c>
      <c r="C58" s="14">
        <v>46.52</v>
      </c>
      <c r="D58" s="58">
        <f t="shared" si="0"/>
        <v>42.699999999999996</v>
      </c>
      <c r="E58" s="50">
        <v>1939639.89</v>
      </c>
      <c r="F58" s="14">
        <v>2308603.44</v>
      </c>
      <c r="G58" s="40">
        <v>368963.55000000005</v>
      </c>
      <c r="H58" s="59">
        <f t="shared" si="1"/>
        <v>4505.4711943793909</v>
      </c>
      <c r="I58" s="40"/>
      <c r="J58" s="40"/>
      <c r="K58" s="40"/>
      <c r="L58" s="40"/>
      <c r="M58" s="41" t="s">
        <v>314</v>
      </c>
      <c r="N58" s="42"/>
      <c r="O58" s="42"/>
      <c r="P58" s="42"/>
      <c r="Q58" s="42"/>
      <c r="R58" s="42"/>
    </row>
    <row r="59" spans="1:18" x14ac:dyDescent="0.25">
      <c r="A59" s="46" t="s">
        <v>184</v>
      </c>
      <c r="B59" s="14">
        <v>43.28</v>
      </c>
      <c r="C59" s="14">
        <v>45.32</v>
      </c>
      <c r="D59" s="58">
        <f t="shared" si="0"/>
        <v>43.96</v>
      </c>
      <c r="E59" s="50">
        <v>2587571.9500000002</v>
      </c>
      <c r="F59" s="14">
        <v>3114693.4</v>
      </c>
      <c r="G59" s="40">
        <v>527121.44999999972</v>
      </c>
      <c r="H59" s="59">
        <f t="shared" si="1"/>
        <v>5904.4081740976644</v>
      </c>
      <c r="I59" s="40"/>
      <c r="J59" s="40"/>
      <c r="K59" s="40"/>
      <c r="L59" s="40"/>
      <c r="M59" s="41" t="s">
        <v>314</v>
      </c>
      <c r="N59" s="42"/>
      <c r="O59" s="42"/>
      <c r="P59" s="42"/>
      <c r="Q59" s="42"/>
      <c r="R59" s="42"/>
    </row>
    <row r="60" spans="1:18" x14ac:dyDescent="0.25">
      <c r="A60" s="46" t="s">
        <v>185</v>
      </c>
      <c r="B60" s="14">
        <v>198.84</v>
      </c>
      <c r="C60" s="14">
        <v>204.82</v>
      </c>
      <c r="D60" s="58">
        <f t="shared" si="0"/>
        <v>200.83333333333334</v>
      </c>
      <c r="E60" s="50">
        <v>15101898.810000001</v>
      </c>
      <c r="F60" s="14">
        <v>17354267.32</v>
      </c>
      <c r="G60" s="40">
        <v>2252368.5099999998</v>
      </c>
      <c r="H60" s="59">
        <f t="shared" si="1"/>
        <v>7200.9407966804974</v>
      </c>
      <c r="I60" s="40"/>
      <c r="J60" s="40"/>
      <c r="K60" s="40"/>
      <c r="L60" s="40"/>
      <c r="M60" s="41" t="s">
        <v>314</v>
      </c>
      <c r="N60" s="42"/>
      <c r="O60" s="42"/>
      <c r="P60" s="42"/>
      <c r="Q60" s="42"/>
      <c r="R60" s="42"/>
    </row>
    <row r="61" spans="1:18" s="39" customFormat="1" x14ac:dyDescent="0.25">
      <c r="A61" s="47"/>
      <c r="B61" s="48">
        <f>SUM(B57:B60)</f>
        <v>301.39</v>
      </c>
      <c r="C61" s="48">
        <f>SUM(C57:C60)</f>
        <v>314.07</v>
      </c>
      <c r="D61" s="57">
        <f t="shared" si="0"/>
        <v>305.61666666666662</v>
      </c>
      <c r="E61" s="48"/>
      <c r="F61" s="48">
        <f>SUM(F57:F60)</f>
        <v>23626888.199999999</v>
      </c>
      <c r="G61" s="43"/>
      <c r="H61" s="60">
        <f t="shared" si="1"/>
        <v>6442.4083001581503</v>
      </c>
      <c r="I61" s="43"/>
      <c r="J61" s="43"/>
      <c r="K61" s="43"/>
      <c r="L61" s="43"/>
      <c r="M61" s="44"/>
      <c r="N61" s="45"/>
      <c r="O61" s="45"/>
      <c r="P61" s="45"/>
      <c r="Q61" s="45"/>
      <c r="R61" s="45"/>
    </row>
    <row r="62" spans="1:18" x14ac:dyDescent="0.25">
      <c r="A62" s="46" t="s">
        <v>182</v>
      </c>
      <c r="B62" s="14">
        <v>20.2</v>
      </c>
      <c r="C62" s="14">
        <v>25.07</v>
      </c>
      <c r="D62" s="58">
        <f t="shared" si="0"/>
        <v>21.823333333333334</v>
      </c>
      <c r="E62" s="14">
        <v>894118.66</v>
      </c>
      <c r="F62" s="14">
        <v>1001383.59</v>
      </c>
      <c r="G62" s="40">
        <v>107264.92999999993</v>
      </c>
      <c r="H62" s="59">
        <f t="shared" si="1"/>
        <v>3823.82614174431</v>
      </c>
      <c r="I62" s="40"/>
      <c r="J62" s="40"/>
      <c r="K62" s="40"/>
      <c r="L62" s="40"/>
      <c r="M62" s="41" t="s">
        <v>313</v>
      </c>
      <c r="N62" s="42"/>
      <c r="O62" s="42"/>
      <c r="P62" s="42"/>
      <c r="Q62" s="42"/>
      <c r="R62" s="42"/>
    </row>
    <row r="63" spans="1:18" x14ac:dyDescent="0.25">
      <c r="A63" s="46" t="s">
        <v>183</v>
      </c>
      <c r="B63" s="14">
        <v>66.75</v>
      </c>
      <c r="C63" s="14">
        <v>70.2</v>
      </c>
      <c r="D63" s="58">
        <f t="shared" si="0"/>
        <v>67.899999999999991</v>
      </c>
      <c r="E63" s="14">
        <v>3080989.49</v>
      </c>
      <c r="F63" s="14">
        <v>3874658.16</v>
      </c>
      <c r="G63" s="40">
        <v>793668.66999999993</v>
      </c>
      <c r="H63" s="59">
        <f t="shared" si="1"/>
        <v>4755.3487481590582</v>
      </c>
      <c r="I63" s="40"/>
      <c r="J63" s="40"/>
      <c r="K63" s="40"/>
      <c r="L63" s="40"/>
      <c r="M63" s="41" t="s">
        <v>313</v>
      </c>
      <c r="N63" s="42"/>
      <c r="O63" s="42"/>
      <c r="P63" s="42"/>
      <c r="Q63" s="42"/>
      <c r="R63" s="42"/>
    </row>
    <row r="64" spans="1:18" x14ac:dyDescent="0.25">
      <c r="A64" s="46" t="s">
        <v>184</v>
      </c>
      <c r="B64" s="14">
        <v>92.1</v>
      </c>
      <c r="C64" s="14">
        <v>97.74</v>
      </c>
      <c r="D64" s="58">
        <f t="shared" si="0"/>
        <v>93.98</v>
      </c>
      <c r="E64" s="14">
        <v>5532830.7300000004</v>
      </c>
      <c r="F64" s="14">
        <v>6121955.7300000004</v>
      </c>
      <c r="G64" s="40">
        <v>589125</v>
      </c>
      <c r="H64" s="59">
        <f t="shared" si="1"/>
        <v>5428.4207012130237</v>
      </c>
      <c r="I64" s="40"/>
      <c r="J64" s="40"/>
      <c r="K64" s="40"/>
      <c r="L64" s="40"/>
      <c r="M64" s="41" t="s">
        <v>313</v>
      </c>
      <c r="N64" s="42"/>
      <c r="O64" s="42"/>
      <c r="P64" s="42"/>
      <c r="Q64" s="42"/>
      <c r="R64" s="42"/>
    </row>
    <row r="65" spans="1:18" x14ac:dyDescent="0.25">
      <c r="A65" s="46" t="s">
        <v>185</v>
      </c>
      <c r="B65" s="14">
        <v>276.18</v>
      </c>
      <c r="C65" s="14">
        <v>290.37</v>
      </c>
      <c r="D65" s="58">
        <f t="shared" si="0"/>
        <v>280.91000000000003</v>
      </c>
      <c r="E65" s="14">
        <v>21129082.02</v>
      </c>
      <c r="F65" s="14">
        <v>24175612.219999999</v>
      </c>
      <c r="G65" s="40">
        <v>3046530.1999999993</v>
      </c>
      <c r="H65" s="59">
        <f t="shared" si="1"/>
        <v>7171.8142880875239</v>
      </c>
      <c r="I65" s="40"/>
      <c r="J65" s="40"/>
      <c r="K65" s="40"/>
      <c r="L65" s="40"/>
      <c r="M65" s="41" t="s">
        <v>313</v>
      </c>
      <c r="N65" s="42"/>
      <c r="O65" s="42"/>
      <c r="P65" s="42"/>
      <c r="Q65" s="42"/>
      <c r="R65" s="42"/>
    </row>
    <row r="66" spans="1:18" s="39" customFormat="1" x14ac:dyDescent="0.25">
      <c r="A66" s="47"/>
      <c r="B66" s="48">
        <f>SUM(B62:B65)</f>
        <v>455.23</v>
      </c>
      <c r="C66" s="48">
        <f>SUM(C62:C65)</f>
        <v>483.38</v>
      </c>
      <c r="D66" s="57">
        <f t="shared" si="0"/>
        <v>464.6133333333334</v>
      </c>
      <c r="E66" s="48"/>
      <c r="F66" s="48">
        <f>SUM(F62:F65)</f>
        <v>35173609.700000003</v>
      </c>
      <c r="G66" s="43"/>
      <c r="H66" s="60">
        <f t="shared" si="1"/>
        <v>6308.7602773632543</v>
      </c>
      <c r="I66" s="43"/>
      <c r="J66" s="43"/>
      <c r="K66" s="43"/>
      <c r="L66" s="43"/>
      <c r="M66" s="44"/>
      <c r="N66" s="45"/>
      <c r="O66" s="45"/>
      <c r="P66" s="45"/>
      <c r="Q66" s="45"/>
      <c r="R66" s="45"/>
    </row>
    <row r="67" spans="1:18" x14ac:dyDescent="0.25">
      <c r="A67" s="46" t="s">
        <v>182</v>
      </c>
      <c r="B67" s="14">
        <v>10.66</v>
      </c>
      <c r="C67" s="14">
        <v>8.5</v>
      </c>
      <c r="D67" s="58">
        <f t="shared" ref="D67:D130" si="2">(B67*8+C67*4)/12</f>
        <v>9.94</v>
      </c>
      <c r="E67" s="14">
        <v>404911.46</v>
      </c>
      <c r="F67" s="14">
        <v>467808.22</v>
      </c>
      <c r="G67" s="40">
        <v>62896.759999999951</v>
      </c>
      <c r="H67" s="59">
        <f t="shared" ref="H67:H130" si="3">(F67/D67)/12</f>
        <v>3921.9334339369548</v>
      </c>
      <c r="I67" s="40"/>
      <c r="J67" s="40"/>
      <c r="K67" s="40"/>
      <c r="L67" s="40"/>
      <c r="M67" s="41" t="s">
        <v>312</v>
      </c>
      <c r="N67" s="42"/>
      <c r="O67" s="42"/>
      <c r="P67" s="42"/>
      <c r="Q67" s="42"/>
      <c r="R67" s="42"/>
    </row>
    <row r="68" spans="1:18" x14ac:dyDescent="0.25">
      <c r="A68" s="46" t="s">
        <v>183</v>
      </c>
      <c r="B68" s="14">
        <v>37.81</v>
      </c>
      <c r="C68" s="14">
        <v>36.28</v>
      </c>
      <c r="D68" s="58">
        <f t="shared" si="2"/>
        <v>37.300000000000004</v>
      </c>
      <c r="E68" s="14">
        <v>1690472.04</v>
      </c>
      <c r="F68" s="14">
        <v>1798687.24</v>
      </c>
      <c r="G68" s="40">
        <v>108215.19999999995</v>
      </c>
      <c r="H68" s="59">
        <f t="shared" si="3"/>
        <v>4018.5148346738151</v>
      </c>
      <c r="I68" s="40"/>
      <c r="J68" s="40"/>
      <c r="K68" s="40"/>
      <c r="L68" s="40"/>
      <c r="M68" s="41" t="s">
        <v>312</v>
      </c>
      <c r="N68" s="42"/>
      <c r="O68" s="42"/>
      <c r="P68" s="42"/>
      <c r="Q68" s="42"/>
      <c r="R68" s="42"/>
    </row>
    <row r="69" spans="1:18" x14ac:dyDescent="0.25">
      <c r="A69" s="46" t="s">
        <v>184</v>
      </c>
      <c r="B69" s="14">
        <v>45.55</v>
      </c>
      <c r="C69" s="14">
        <v>47.54</v>
      </c>
      <c r="D69" s="58">
        <f t="shared" si="2"/>
        <v>46.213333333333331</v>
      </c>
      <c r="E69" s="14">
        <v>2720088.72</v>
      </c>
      <c r="F69" s="14">
        <v>2937052.54</v>
      </c>
      <c r="G69" s="40">
        <v>216963.81999999983</v>
      </c>
      <c r="H69" s="59">
        <f t="shared" si="3"/>
        <v>5296.185336122332</v>
      </c>
      <c r="I69" s="40"/>
      <c r="J69" s="40"/>
      <c r="K69" s="40"/>
      <c r="L69" s="40"/>
      <c r="M69" s="41" t="s">
        <v>312</v>
      </c>
      <c r="N69" s="42"/>
      <c r="O69" s="42"/>
      <c r="P69" s="42"/>
      <c r="Q69" s="42"/>
      <c r="R69" s="42"/>
    </row>
    <row r="70" spans="1:18" x14ac:dyDescent="0.25">
      <c r="A70" s="46" t="s">
        <v>185</v>
      </c>
      <c r="B70" s="14">
        <v>96.46</v>
      </c>
      <c r="C70" s="14">
        <v>99.46</v>
      </c>
      <c r="D70" s="58">
        <f t="shared" si="2"/>
        <v>97.46</v>
      </c>
      <c r="E70" s="14">
        <v>7328715.7000000002</v>
      </c>
      <c r="F70" s="14">
        <v>7961195.2699999996</v>
      </c>
      <c r="G70" s="40">
        <v>632479.56999999937</v>
      </c>
      <c r="H70" s="59">
        <f t="shared" si="3"/>
        <v>6807.2331127300095</v>
      </c>
      <c r="I70" s="40"/>
      <c r="J70" s="40"/>
      <c r="K70" s="40"/>
      <c r="L70" s="40"/>
      <c r="M70" s="41" t="s">
        <v>312</v>
      </c>
      <c r="N70" s="42"/>
      <c r="O70" s="42"/>
      <c r="P70" s="42"/>
      <c r="Q70" s="42"/>
      <c r="R70" s="42"/>
    </row>
    <row r="71" spans="1:18" s="39" customFormat="1" x14ac:dyDescent="0.25">
      <c r="A71" s="47"/>
      <c r="B71" s="48">
        <f>SUM(B67:B70)</f>
        <v>190.48</v>
      </c>
      <c r="C71" s="48">
        <f>SUM(C67:C70)</f>
        <v>191.77999999999997</v>
      </c>
      <c r="D71" s="57">
        <f t="shared" si="2"/>
        <v>190.91333333333333</v>
      </c>
      <c r="E71" s="48"/>
      <c r="F71" s="48">
        <f>SUM(F67:F70)</f>
        <v>13164743.27</v>
      </c>
      <c r="G71" s="43"/>
      <c r="H71" s="60">
        <f t="shared" si="3"/>
        <v>5746.3872219506229</v>
      </c>
      <c r="I71" s="43"/>
      <c r="J71" s="43"/>
      <c r="K71" s="43"/>
      <c r="L71" s="43"/>
      <c r="M71" s="44"/>
      <c r="N71" s="45"/>
      <c r="O71" s="45"/>
      <c r="P71" s="45"/>
      <c r="Q71" s="45"/>
      <c r="R71" s="45"/>
    </row>
    <row r="72" spans="1:18" x14ac:dyDescent="0.25">
      <c r="A72" s="46" t="s">
        <v>182</v>
      </c>
      <c r="B72" s="14">
        <v>11.32</v>
      </c>
      <c r="C72" s="14">
        <v>8.8800000000000008</v>
      </c>
      <c r="D72" s="58">
        <f t="shared" si="2"/>
        <v>10.506666666666668</v>
      </c>
      <c r="E72" s="14">
        <v>427911.18</v>
      </c>
      <c r="F72" s="14">
        <v>485392.37</v>
      </c>
      <c r="G72" s="40">
        <v>57481.19</v>
      </c>
      <c r="H72" s="59">
        <f t="shared" si="3"/>
        <v>3849.8760310913699</v>
      </c>
      <c r="I72" s="40"/>
      <c r="J72" s="40"/>
      <c r="K72" s="40"/>
      <c r="L72" s="40"/>
      <c r="M72" s="41" t="s">
        <v>311</v>
      </c>
      <c r="N72" s="42"/>
      <c r="O72" s="42"/>
      <c r="P72" s="42"/>
      <c r="Q72" s="42"/>
      <c r="R72" s="42"/>
    </row>
    <row r="73" spans="1:18" x14ac:dyDescent="0.25">
      <c r="A73" s="46" t="s">
        <v>183</v>
      </c>
      <c r="B73" s="14">
        <v>57.43</v>
      </c>
      <c r="C73" s="14">
        <v>59.88</v>
      </c>
      <c r="D73" s="58">
        <f t="shared" si="2"/>
        <v>58.24666666666667</v>
      </c>
      <c r="E73" s="14">
        <v>2642663.64</v>
      </c>
      <c r="F73" s="14">
        <v>3074688.08</v>
      </c>
      <c r="G73" s="40">
        <v>432024.43999999994</v>
      </c>
      <c r="H73" s="59">
        <f t="shared" si="3"/>
        <v>4398.9471214375644</v>
      </c>
      <c r="I73" s="40"/>
      <c r="J73" s="40"/>
      <c r="K73" s="40"/>
      <c r="L73" s="40"/>
      <c r="M73" s="41" t="s">
        <v>311</v>
      </c>
      <c r="N73" s="42"/>
      <c r="O73" s="42"/>
      <c r="P73" s="42"/>
      <c r="Q73" s="42"/>
      <c r="R73" s="42"/>
    </row>
    <row r="74" spans="1:18" x14ac:dyDescent="0.25">
      <c r="A74" s="46" t="s">
        <v>184</v>
      </c>
      <c r="B74" s="14">
        <v>77.069999999999993</v>
      </c>
      <c r="C74" s="14">
        <v>67.31</v>
      </c>
      <c r="D74" s="58">
        <f t="shared" si="2"/>
        <v>73.816666666666663</v>
      </c>
      <c r="E74" s="14">
        <v>4334854.8499999996</v>
      </c>
      <c r="F74" s="14">
        <v>4641592.66</v>
      </c>
      <c r="G74" s="40">
        <v>306737.81000000052</v>
      </c>
      <c r="H74" s="59">
        <f t="shared" si="3"/>
        <v>5240.0007450891853</v>
      </c>
      <c r="I74" s="40"/>
      <c r="J74" s="40"/>
      <c r="K74" s="40"/>
      <c r="L74" s="40"/>
      <c r="M74" s="41" t="s">
        <v>311</v>
      </c>
      <c r="N74" s="42"/>
      <c r="O74" s="42"/>
      <c r="P74" s="42"/>
      <c r="Q74" s="42"/>
      <c r="R74" s="42"/>
    </row>
    <row r="75" spans="1:18" x14ac:dyDescent="0.25">
      <c r="A75" s="46" t="s">
        <v>185</v>
      </c>
      <c r="B75" s="14">
        <v>200.95</v>
      </c>
      <c r="C75" s="14">
        <v>208.38</v>
      </c>
      <c r="D75" s="58">
        <f t="shared" si="2"/>
        <v>203.42666666666665</v>
      </c>
      <c r="E75" s="14">
        <v>15298256.4</v>
      </c>
      <c r="F75" s="14">
        <v>16341784.09</v>
      </c>
      <c r="G75" s="40">
        <v>1043527.6899999995</v>
      </c>
      <c r="H75" s="59">
        <f t="shared" si="3"/>
        <v>6694.3796658910678</v>
      </c>
      <c r="I75" s="40"/>
      <c r="J75" s="40"/>
      <c r="K75" s="40"/>
      <c r="L75" s="40"/>
      <c r="M75" s="41" t="s">
        <v>311</v>
      </c>
      <c r="N75" s="42"/>
      <c r="O75" s="42"/>
      <c r="P75" s="42"/>
      <c r="Q75" s="42"/>
      <c r="R75" s="42"/>
    </row>
    <row r="76" spans="1:18" s="39" customFormat="1" x14ac:dyDescent="0.25">
      <c r="A76" s="47"/>
      <c r="B76" s="48">
        <f>SUM(B72:B75)</f>
        <v>346.77</v>
      </c>
      <c r="C76" s="48">
        <f>SUM(C72:C75)</f>
        <v>344.45</v>
      </c>
      <c r="D76" s="57">
        <f t="shared" si="2"/>
        <v>345.99666666666667</v>
      </c>
      <c r="E76" s="48"/>
      <c r="F76" s="48">
        <f>SUM(F72:F75)</f>
        <v>24543457.199999999</v>
      </c>
      <c r="G76" s="43"/>
      <c r="H76" s="60">
        <f t="shared" si="3"/>
        <v>5911.294232121697</v>
      </c>
      <c r="I76" s="43"/>
      <c r="J76" s="43"/>
      <c r="K76" s="43"/>
      <c r="L76" s="43"/>
      <c r="M76" s="44"/>
      <c r="N76" s="45"/>
      <c r="O76" s="45"/>
      <c r="P76" s="45"/>
      <c r="Q76" s="45"/>
      <c r="R76" s="45"/>
    </row>
    <row r="77" spans="1:18" x14ac:dyDescent="0.25">
      <c r="A77" s="46" t="s">
        <v>182</v>
      </c>
      <c r="B77" s="14">
        <v>13.66</v>
      </c>
      <c r="C77" s="14">
        <v>10.09</v>
      </c>
      <c r="D77" s="58">
        <f t="shared" si="2"/>
        <v>12.469999999999999</v>
      </c>
      <c r="E77" s="50">
        <v>507513.07</v>
      </c>
      <c r="F77" s="14">
        <v>523994.66</v>
      </c>
      <c r="G77" s="40">
        <v>16481.589999999967</v>
      </c>
      <c r="H77" s="59">
        <f t="shared" si="3"/>
        <v>3501.7018176958031</v>
      </c>
      <c r="I77" s="40"/>
      <c r="J77" s="40"/>
      <c r="K77" s="40"/>
      <c r="L77" s="40"/>
      <c r="M77" s="41" t="s">
        <v>310</v>
      </c>
      <c r="N77" s="42"/>
      <c r="O77" s="42"/>
      <c r="P77" s="42"/>
      <c r="Q77" s="42"/>
      <c r="R77" s="42"/>
    </row>
    <row r="78" spans="1:18" x14ac:dyDescent="0.25">
      <c r="A78" s="46" t="s">
        <v>183</v>
      </c>
      <c r="B78" s="14">
        <v>42.79</v>
      </c>
      <c r="C78" s="14">
        <v>45.2</v>
      </c>
      <c r="D78" s="58">
        <f t="shared" si="2"/>
        <v>43.593333333333334</v>
      </c>
      <c r="E78" s="50">
        <v>1978180.43</v>
      </c>
      <c r="F78" s="14">
        <v>2278499.17</v>
      </c>
      <c r="G78" s="40">
        <v>300318.74</v>
      </c>
      <c r="H78" s="59">
        <f t="shared" si="3"/>
        <v>4355.5955994800424</v>
      </c>
      <c r="I78" s="40"/>
      <c r="J78" s="40"/>
      <c r="K78" s="40"/>
      <c r="L78" s="40"/>
      <c r="M78" s="41" t="s">
        <v>310</v>
      </c>
      <c r="N78" s="42"/>
      <c r="O78" s="42"/>
      <c r="P78" s="42"/>
      <c r="Q78" s="42"/>
      <c r="R78" s="42"/>
    </row>
    <row r="79" spans="1:18" x14ac:dyDescent="0.25">
      <c r="A79" s="46" t="s">
        <v>184</v>
      </c>
      <c r="B79" s="14">
        <v>73.64</v>
      </c>
      <c r="C79" s="14">
        <v>69.08</v>
      </c>
      <c r="D79" s="58">
        <f t="shared" si="2"/>
        <v>72.12</v>
      </c>
      <c r="E79" s="50">
        <v>4239044.8600000003</v>
      </c>
      <c r="F79" s="14">
        <v>4941331.6100000003</v>
      </c>
      <c r="G79" s="40">
        <v>702286.75</v>
      </c>
      <c r="H79" s="59">
        <f t="shared" si="3"/>
        <v>5709.6177782399709</v>
      </c>
      <c r="I79" s="40"/>
      <c r="J79" s="40"/>
      <c r="K79" s="40"/>
      <c r="L79" s="40"/>
      <c r="M79" s="41" t="s">
        <v>310</v>
      </c>
      <c r="N79" s="42"/>
      <c r="O79" s="42"/>
      <c r="P79" s="42"/>
      <c r="Q79" s="42"/>
      <c r="R79" s="42"/>
    </row>
    <row r="80" spans="1:18" x14ac:dyDescent="0.25">
      <c r="A80" s="46" t="s">
        <v>185</v>
      </c>
      <c r="B80" s="14">
        <v>374.1</v>
      </c>
      <c r="C80" s="14">
        <v>379.26</v>
      </c>
      <c r="D80" s="58">
        <f t="shared" si="2"/>
        <v>375.82</v>
      </c>
      <c r="E80" s="50">
        <v>28254301.879999999</v>
      </c>
      <c r="F80" s="14">
        <v>31033472</v>
      </c>
      <c r="G80" s="40">
        <v>2779170.120000001</v>
      </c>
      <c r="H80" s="59">
        <f t="shared" si="3"/>
        <v>6881.2800454118105</v>
      </c>
      <c r="I80" s="40"/>
      <c r="J80" s="40"/>
      <c r="K80" s="40"/>
      <c r="L80" s="40"/>
      <c r="M80" s="41" t="s">
        <v>310</v>
      </c>
      <c r="N80" s="42"/>
      <c r="O80" s="42"/>
      <c r="P80" s="42"/>
      <c r="Q80" s="42"/>
      <c r="R80" s="42"/>
    </row>
    <row r="81" spans="1:18" s="39" customFormat="1" x14ac:dyDescent="0.25">
      <c r="A81" s="47"/>
      <c r="B81" s="48">
        <f>SUM(B77:B80)</f>
        <v>504.19000000000005</v>
      </c>
      <c r="C81" s="48">
        <f>SUM(C77:C80)</f>
        <v>503.63</v>
      </c>
      <c r="D81" s="57">
        <f t="shared" si="2"/>
        <v>504.00333333333339</v>
      </c>
      <c r="E81" s="48"/>
      <c r="F81" s="48">
        <f>SUM(F77:F80)</f>
        <v>38777297.439999998</v>
      </c>
      <c r="G81" s="43"/>
      <c r="H81" s="60">
        <f t="shared" si="3"/>
        <v>6411.5477807686448</v>
      </c>
      <c r="I81" s="43"/>
      <c r="J81" s="43"/>
      <c r="K81" s="43"/>
      <c r="L81" s="43"/>
      <c r="M81" s="44"/>
      <c r="N81" s="45"/>
      <c r="O81" s="45"/>
      <c r="P81" s="45"/>
      <c r="Q81" s="45"/>
      <c r="R81" s="45"/>
    </row>
    <row r="82" spans="1:18" x14ac:dyDescent="0.25">
      <c r="A82" s="46" t="s">
        <v>182</v>
      </c>
      <c r="B82" s="14">
        <v>12.36</v>
      </c>
      <c r="C82" s="14">
        <v>9.8000000000000007</v>
      </c>
      <c r="D82" s="58">
        <f t="shared" si="2"/>
        <v>11.506666666666666</v>
      </c>
      <c r="E82" s="14">
        <v>468698.7</v>
      </c>
      <c r="F82" s="14">
        <v>494480.13</v>
      </c>
      <c r="G82" s="40">
        <v>25781.429999999993</v>
      </c>
      <c r="H82" s="59">
        <f t="shared" si="3"/>
        <v>3581.1133400927006</v>
      </c>
      <c r="I82" s="40"/>
      <c r="J82" s="40"/>
      <c r="K82" s="40"/>
      <c r="L82" s="40"/>
      <c r="M82" s="41" t="s">
        <v>309</v>
      </c>
      <c r="N82" s="42"/>
      <c r="O82" s="42"/>
      <c r="P82" s="42"/>
      <c r="Q82" s="42"/>
      <c r="R82" s="42"/>
    </row>
    <row r="83" spans="1:18" x14ac:dyDescent="0.25">
      <c r="A83" s="46" t="s">
        <v>183</v>
      </c>
      <c r="B83" s="14">
        <v>28.2</v>
      </c>
      <c r="C83" s="14">
        <v>30.68</v>
      </c>
      <c r="D83" s="58">
        <f t="shared" si="2"/>
        <v>29.026666666666667</v>
      </c>
      <c r="E83" s="14">
        <v>1317692.3400000001</v>
      </c>
      <c r="F83" s="14">
        <v>1691480.99</v>
      </c>
      <c r="G83" s="40">
        <v>373788.64999999991</v>
      </c>
      <c r="H83" s="59">
        <f t="shared" si="3"/>
        <v>4856.1121669728982</v>
      </c>
      <c r="I83" s="40"/>
      <c r="J83" s="40"/>
      <c r="K83" s="40"/>
      <c r="L83" s="40"/>
      <c r="M83" s="41" t="s">
        <v>309</v>
      </c>
      <c r="N83" s="42"/>
      <c r="O83" s="42"/>
      <c r="P83" s="42"/>
      <c r="Q83" s="42"/>
      <c r="R83" s="42"/>
    </row>
    <row r="84" spans="1:18" x14ac:dyDescent="0.25">
      <c r="A84" s="46" t="s">
        <v>184</v>
      </c>
      <c r="B84" s="14">
        <v>42.17</v>
      </c>
      <c r="C84" s="14">
        <v>41</v>
      </c>
      <c r="D84" s="58">
        <f t="shared" si="2"/>
        <v>41.78</v>
      </c>
      <c r="E84" s="14">
        <v>2456862.2999999998</v>
      </c>
      <c r="F84" s="14">
        <v>2829756.76</v>
      </c>
      <c r="G84" s="40">
        <v>372894.45999999996</v>
      </c>
      <c r="H84" s="59">
        <f t="shared" si="3"/>
        <v>5644.1614009893083</v>
      </c>
      <c r="I84" s="40"/>
      <c r="J84" s="40"/>
      <c r="K84" s="40"/>
      <c r="L84" s="40"/>
      <c r="M84" s="41" t="s">
        <v>309</v>
      </c>
      <c r="N84" s="42"/>
      <c r="O84" s="42"/>
      <c r="P84" s="42"/>
      <c r="Q84" s="42"/>
      <c r="R84" s="42"/>
    </row>
    <row r="85" spans="1:18" x14ac:dyDescent="0.25">
      <c r="A85" s="46" t="s">
        <v>185</v>
      </c>
      <c r="B85" s="14">
        <v>262.39</v>
      </c>
      <c r="C85" s="14">
        <v>256.77999999999997</v>
      </c>
      <c r="D85" s="58">
        <f t="shared" si="2"/>
        <v>260.52</v>
      </c>
      <c r="E85" s="14">
        <v>19576973.84</v>
      </c>
      <c r="F85" s="14">
        <v>21887455.27</v>
      </c>
      <c r="G85" s="40">
        <v>2310481.4299999997</v>
      </c>
      <c r="H85" s="59">
        <f t="shared" si="3"/>
        <v>7001.207607221455</v>
      </c>
      <c r="I85" s="40"/>
      <c r="J85" s="40"/>
      <c r="K85" s="40"/>
      <c r="L85" s="40"/>
      <c r="M85" s="41" t="s">
        <v>309</v>
      </c>
      <c r="N85" s="42"/>
      <c r="O85" s="42"/>
      <c r="P85" s="42"/>
      <c r="Q85" s="42"/>
      <c r="R85" s="42"/>
    </row>
    <row r="86" spans="1:18" s="39" customFormat="1" x14ac:dyDescent="0.25">
      <c r="A86" s="47"/>
      <c r="B86" s="48">
        <f>SUM(B82:B85)</f>
        <v>345.12</v>
      </c>
      <c r="C86" s="48">
        <f>SUM(C82:C85)</f>
        <v>338.26</v>
      </c>
      <c r="D86" s="57">
        <f t="shared" si="2"/>
        <v>342.83333333333331</v>
      </c>
      <c r="E86" s="48"/>
      <c r="F86" s="48">
        <f>SUM(F82:F85)</f>
        <v>26903173.149999999</v>
      </c>
      <c r="G86" s="43"/>
      <c r="H86" s="60">
        <f t="shared" si="3"/>
        <v>6539.4198225571226</v>
      </c>
      <c r="I86" s="43"/>
      <c r="J86" s="43"/>
      <c r="K86" s="43"/>
      <c r="L86" s="43"/>
      <c r="M86" s="44"/>
      <c r="N86" s="45"/>
      <c r="O86" s="45"/>
      <c r="P86" s="45"/>
      <c r="Q86" s="45"/>
      <c r="R86" s="45"/>
    </row>
    <row r="87" spans="1:18" x14ac:dyDescent="0.25">
      <c r="A87" s="46" t="s">
        <v>182</v>
      </c>
      <c r="B87" s="14">
        <v>36.93</v>
      </c>
      <c r="C87" s="14">
        <v>32.729999999999997</v>
      </c>
      <c r="D87" s="58">
        <f t="shared" si="2"/>
        <v>35.53</v>
      </c>
      <c r="E87" s="14">
        <v>1449214.55</v>
      </c>
      <c r="F87" s="14">
        <v>1503849.37</v>
      </c>
      <c r="G87" s="40">
        <v>54634.820000000065</v>
      </c>
      <c r="H87" s="59">
        <f t="shared" si="3"/>
        <v>3527.1821230884702</v>
      </c>
      <c r="I87" s="40"/>
      <c r="J87" s="40"/>
      <c r="K87" s="40"/>
      <c r="L87" s="40"/>
      <c r="M87" s="41" t="s">
        <v>308</v>
      </c>
      <c r="N87" s="42"/>
      <c r="O87" s="42"/>
      <c r="P87" s="42"/>
      <c r="Q87" s="42"/>
      <c r="R87" s="42"/>
    </row>
    <row r="88" spans="1:18" x14ac:dyDescent="0.25">
      <c r="A88" s="46" t="s">
        <v>183</v>
      </c>
      <c r="B88" s="14">
        <v>103.63</v>
      </c>
      <c r="C88" s="14">
        <v>112.27</v>
      </c>
      <c r="D88" s="58">
        <f t="shared" si="2"/>
        <v>106.50999999999999</v>
      </c>
      <c r="E88" s="14">
        <v>4834847.0999999996</v>
      </c>
      <c r="F88" s="14">
        <v>5372667.9500000002</v>
      </c>
      <c r="G88" s="40">
        <v>537820.85000000056</v>
      </c>
      <c r="H88" s="59">
        <f t="shared" si="3"/>
        <v>4203.5708305949365</v>
      </c>
      <c r="I88" s="40"/>
      <c r="J88" s="40"/>
      <c r="K88" s="40"/>
      <c r="L88" s="40"/>
      <c r="M88" s="41" t="s">
        <v>308</v>
      </c>
      <c r="N88" s="42"/>
      <c r="O88" s="42"/>
      <c r="P88" s="42"/>
      <c r="Q88" s="42"/>
      <c r="R88" s="42"/>
    </row>
    <row r="89" spans="1:18" x14ac:dyDescent="0.25">
      <c r="A89" s="46" t="s">
        <v>184</v>
      </c>
      <c r="B89" s="14">
        <v>88.39</v>
      </c>
      <c r="C89" s="14">
        <v>89.68</v>
      </c>
      <c r="D89" s="58">
        <f t="shared" si="2"/>
        <v>88.820000000000007</v>
      </c>
      <c r="E89" s="14">
        <v>5225942.1500000004</v>
      </c>
      <c r="F89" s="14">
        <v>5301179.59</v>
      </c>
      <c r="G89" s="40">
        <v>75237.439999999478</v>
      </c>
      <c r="H89" s="59">
        <f t="shared" si="3"/>
        <v>4973.7104912557224</v>
      </c>
      <c r="I89" s="40"/>
      <c r="J89" s="40"/>
      <c r="K89" s="40"/>
      <c r="L89" s="40"/>
      <c r="M89" s="41" t="s">
        <v>308</v>
      </c>
      <c r="N89" s="42"/>
      <c r="O89" s="42"/>
      <c r="P89" s="42"/>
      <c r="Q89" s="42"/>
      <c r="R89" s="42"/>
    </row>
    <row r="90" spans="1:18" x14ac:dyDescent="0.25">
      <c r="A90" s="46" t="s">
        <v>185</v>
      </c>
      <c r="B90" s="14">
        <v>263.27</v>
      </c>
      <c r="C90" s="14">
        <v>266.52999999999997</v>
      </c>
      <c r="D90" s="58">
        <f t="shared" si="2"/>
        <v>264.35666666666663</v>
      </c>
      <c r="E90" s="14">
        <v>19874079.559999999</v>
      </c>
      <c r="F90" s="14">
        <v>21183860.59</v>
      </c>
      <c r="G90" s="40">
        <v>1309781.0300000012</v>
      </c>
      <c r="H90" s="59">
        <f t="shared" si="3"/>
        <v>6677.8029020136937</v>
      </c>
      <c r="I90" s="40"/>
      <c r="J90" s="40"/>
      <c r="K90" s="40"/>
      <c r="L90" s="40"/>
      <c r="M90" s="41" t="s">
        <v>308</v>
      </c>
      <c r="N90" s="42"/>
      <c r="O90" s="42"/>
      <c r="P90" s="42"/>
      <c r="Q90" s="42"/>
      <c r="R90" s="42"/>
    </row>
    <row r="91" spans="1:18" s="39" customFormat="1" x14ac:dyDescent="0.25">
      <c r="A91" s="47"/>
      <c r="B91" s="48">
        <f>SUM(B87:B90)</f>
        <v>492.21999999999997</v>
      </c>
      <c r="C91" s="48">
        <f>SUM(C87:C90)</f>
        <v>501.21</v>
      </c>
      <c r="D91" s="57">
        <f t="shared" si="2"/>
        <v>495.21666666666664</v>
      </c>
      <c r="E91" s="48"/>
      <c r="F91" s="48">
        <f>SUM(F87:F90)</f>
        <v>33361557.5</v>
      </c>
      <c r="G91" s="43"/>
      <c r="H91" s="60">
        <f t="shared" si="3"/>
        <v>5613.9665298017708</v>
      </c>
      <c r="I91" s="43"/>
      <c r="J91" s="43"/>
      <c r="K91" s="43"/>
      <c r="L91" s="43"/>
      <c r="M91" s="44"/>
      <c r="N91" s="45"/>
      <c r="O91" s="45"/>
      <c r="P91" s="45"/>
      <c r="Q91" s="45"/>
      <c r="R91" s="45"/>
    </row>
    <row r="92" spans="1:18" x14ac:dyDescent="0.25">
      <c r="A92" s="46" t="s">
        <v>182</v>
      </c>
      <c r="B92" s="14">
        <v>8.61</v>
      </c>
      <c r="C92" s="14">
        <v>4.67</v>
      </c>
      <c r="D92" s="58">
        <f t="shared" si="2"/>
        <v>7.2966666666666669</v>
      </c>
      <c r="E92" s="14">
        <v>295976.55</v>
      </c>
      <c r="F92" s="14">
        <v>327335.53000000003</v>
      </c>
      <c r="G92" s="40">
        <v>31358.98000000004</v>
      </c>
      <c r="H92" s="59">
        <f t="shared" si="3"/>
        <v>3738.4140018273188</v>
      </c>
      <c r="I92" s="40"/>
      <c r="J92" s="40"/>
      <c r="K92" s="40"/>
      <c r="L92" s="40"/>
      <c r="M92" s="41" t="s">
        <v>307</v>
      </c>
      <c r="N92" s="42"/>
      <c r="O92" s="42"/>
      <c r="P92" s="42"/>
      <c r="Q92" s="42"/>
      <c r="R92" s="42"/>
    </row>
    <row r="93" spans="1:18" x14ac:dyDescent="0.25">
      <c r="A93" s="46" t="s">
        <v>183</v>
      </c>
      <c r="B93" s="14">
        <v>22.9</v>
      </c>
      <c r="C93" s="14">
        <v>27.14</v>
      </c>
      <c r="D93" s="58">
        <f t="shared" si="2"/>
        <v>24.313333333333333</v>
      </c>
      <c r="E93" s="14">
        <v>1105008.1499999999</v>
      </c>
      <c r="F93" s="14">
        <v>1222864.8799999999</v>
      </c>
      <c r="G93" s="40">
        <v>117856.72999999998</v>
      </c>
      <c r="H93" s="59">
        <f t="shared" si="3"/>
        <v>4191.3383602961339</v>
      </c>
      <c r="I93" s="40"/>
      <c r="J93" s="40"/>
      <c r="K93" s="40"/>
      <c r="L93" s="40"/>
      <c r="M93" s="41" t="s">
        <v>307</v>
      </c>
      <c r="N93" s="42"/>
      <c r="O93" s="42"/>
      <c r="P93" s="42"/>
      <c r="Q93" s="42"/>
      <c r="R93" s="42"/>
    </row>
    <row r="94" spans="1:18" x14ac:dyDescent="0.25">
      <c r="A94" s="46" t="s">
        <v>184</v>
      </c>
      <c r="B94" s="14">
        <v>20.440000000000001</v>
      </c>
      <c r="C94" s="14">
        <v>20.91</v>
      </c>
      <c r="D94" s="58">
        <f t="shared" si="2"/>
        <v>20.596666666666668</v>
      </c>
      <c r="E94" s="14">
        <v>1211986.69</v>
      </c>
      <c r="F94" s="14">
        <v>1334482.8700000001</v>
      </c>
      <c r="G94" s="40">
        <v>122496.18000000017</v>
      </c>
      <c r="H94" s="59">
        <f t="shared" si="3"/>
        <v>5399.2671548794306</v>
      </c>
      <c r="I94" s="40"/>
      <c r="J94" s="40"/>
      <c r="K94" s="40"/>
      <c r="L94" s="40"/>
      <c r="M94" s="41" t="s">
        <v>307</v>
      </c>
      <c r="N94" s="42"/>
      <c r="O94" s="42"/>
      <c r="P94" s="42"/>
      <c r="Q94" s="42"/>
      <c r="R94" s="42"/>
    </row>
    <row r="95" spans="1:18" x14ac:dyDescent="0.25">
      <c r="A95" s="46" t="s">
        <v>185</v>
      </c>
      <c r="B95" s="14">
        <v>103.69</v>
      </c>
      <c r="C95" s="14">
        <v>103.8</v>
      </c>
      <c r="D95" s="58">
        <f t="shared" si="2"/>
        <v>103.72666666666667</v>
      </c>
      <c r="E95" s="14">
        <v>7796922.1399999997</v>
      </c>
      <c r="F95" s="14">
        <v>8189042.4500000002</v>
      </c>
      <c r="G95" s="40">
        <v>392120.31000000052</v>
      </c>
      <c r="H95" s="59">
        <f t="shared" si="3"/>
        <v>6579.0237563468081</v>
      </c>
      <c r="I95" s="40"/>
      <c r="J95" s="40"/>
      <c r="K95" s="40"/>
      <c r="L95" s="40"/>
      <c r="M95" s="41" t="s">
        <v>307</v>
      </c>
      <c r="N95" s="42"/>
      <c r="O95" s="42"/>
      <c r="P95" s="42"/>
      <c r="Q95" s="42"/>
      <c r="R95" s="42"/>
    </row>
    <row r="96" spans="1:18" s="39" customFormat="1" x14ac:dyDescent="0.25">
      <c r="A96" s="47"/>
      <c r="B96" s="48">
        <f>SUM(B92:B95)</f>
        <v>155.63999999999999</v>
      </c>
      <c r="C96" s="48">
        <f>SUM(C92:C95)</f>
        <v>156.51999999999998</v>
      </c>
      <c r="D96" s="57">
        <f t="shared" si="2"/>
        <v>155.93333333333331</v>
      </c>
      <c r="E96" s="48"/>
      <c r="F96" s="48">
        <f>SUM(F92:F95)</f>
        <v>11073725.73</v>
      </c>
      <c r="G96" s="43"/>
      <c r="H96" s="60">
        <f t="shared" si="3"/>
        <v>5917.9808304831131</v>
      </c>
      <c r="I96" s="43"/>
      <c r="J96" s="43"/>
      <c r="K96" s="43"/>
      <c r="L96" s="43"/>
      <c r="M96" s="44"/>
      <c r="N96" s="45"/>
      <c r="O96" s="45"/>
      <c r="P96" s="45"/>
      <c r="Q96" s="45"/>
      <c r="R96" s="45"/>
    </row>
    <row r="97" spans="1:18" x14ac:dyDescent="0.25">
      <c r="A97" s="46" t="s">
        <v>182</v>
      </c>
      <c r="B97" s="14">
        <v>11.22</v>
      </c>
      <c r="C97" s="14">
        <v>12.1</v>
      </c>
      <c r="D97" s="58">
        <f t="shared" si="2"/>
        <v>11.513333333333334</v>
      </c>
      <c r="E97" s="14">
        <v>470808.01</v>
      </c>
      <c r="F97" s="14">
        <v>508558.68</v>
      </c>
      <c r="G97" s="40">
        <v>37750.669999999984</v>
      </c>
      <c r="H97" s="59">
        <f t="shared" si="3"/>
        <v>3680.9400694846554</v>
      </c>
      <c r="I97" s="40"/>
      <c r="J97" s="40"/>
      <c r="K97" s="40"/>
      <c r="L97" s="40"/>
      <c r="M97" s="41" t="s">
        <v>306</v>
      </c>
      <c r="N97" s="42"/>
      <c r="O97" s="42"/>
      <c r="P97" s="42"/>
      <c r="Q97" s="42"/>
      <c r="R97" s="42"/>
    </row>
    <row r="98" spans="1:18" x14ac:dyDescent="0.25">
      <c r="A98" s="46" t="s">
        <v>183</v>
      </c>
      <c r="B98" s="14">
        <v>30.06</v>
      </c>
      <c r="C98" s="14">
        <v>33.85</v>
      </c>
      <c r="D98" s="58">
        <f t="shared" si="2"/>
        <v>31.323333333333334</v>
      </c>
      <c r="E98" s="14">
        <v>1422611.83</v>
      </c>
      <c r="F98" s="14">
        <v>1610563.4</v>
      </c>
      <c r="G98" s="40">
        <v>187951.56999999983</v>
      </c>
      <c r="H98" s="59">
        <f t="shared" si="3"/>
        <v>4284.7807811003504</v>
      </c>
      <c r="I98" s="40"/>
      <c r="J98" s="40"/>
      <c r="K98" s="40"/>
      <c r="L98" s="40"/>
      <c r="M98" s="41" t="s">
        <v>306</v>
      </c>
      <c r="N98" s="42"/>
      <c r="O98" s="42"/>
      <c r="P98" s="42"/>
      <c r="Q98" s="42"/>
      <c r="R98" s="42"/>
    </row>
    <row r="99" spans="1:18" x14ac:dyDescent="0.25">
      <c r="A99" s="46" t="s">
        <v>184</v>
      </c>
      <c r="B99" s="14">
        <v>32.56</v>
      </c>
      <c r="C99" s="14">
        <v>34.29</v>
      </c>
      <c r="D99" s="58">
        <f t="shared" si="2"/>
        <v>33.136666666666663</v>
      </c>
      <c r="E99" s="14">
        <v>1950637.13</v>
      </c>
      <c r="F99" s="14">
        <v>2058738.03</v>
      </c>
      <c r="G99" s="40">
        <v>108100.90000000014</v>
      </c>
      <c r="H99" s="59">
        <f t="shared" si="3"/>
        <v>5177.3916859470883</v>
      </c>
      <c r="I99" s="40"/>
      <c r="J99" s="40"/>
      <c r="K99" s="40"/>
      <c r="L99" s="40"/>
      <c r="M99" s="41" t="s">
        <v>306</v>
      </c>
      <c r="N99" s="42"/>
      <c r="O99" s="42"/>
      <c r="P99" s="42"/>
      <c r="Q99" s="42"/>
      <c r="R99" s="42"/>
    </row>
    <row r="100" spans="1:18" x14ac:dyDescent="0.25">
      <c r="A100" s="46" t="s">
        <v>185</v>
      </c>
      <c r="B100" s="14">
        <v>123.66</v>
      </c>
      <c r="C100" s="14">
        <v>119.42</v>
      </c>
      <c r="D100" s="58">
        <f t="shared" si="2"/>
        <v>122.24666666666667</v>
      </c>
      <c r="E100" s="14">
        <v>9184739.3599999994</v>
      </c>
      <c r="F100" s="14">
        <v>9394558.2300000004</v>
      </c>
      <c r="G100" s="40">
        <v>209818.87000000104</v>
      </c>
      <c r="H100" s="59">
        <f t="shared" si="3"/>
        <v>6404.0997914053551</v>
      </c>
      <c r="I100" s="40"/>
      <c r="J100" s="40"/>
      <c r="K100" s="40"/>
      <c r="L100" s="40"/>
      <c r="M100" s="41" t="s">
        <v>306</v>
      </c>
      <c r="N100" s="42"/>
      <c r="O100" s="42"/>
      <c r="P100" s="42"/>
      <c r="Q100" s="42"/>
      <c r="R100" s="42"/>
    </row>
    <row r="101" spans="1:18" s="39" customFormat="1" x14ac:dyDescent="0.25">
      <c r="A101" s="47"/>
      <c r="B101" s="48">
        <f>SUM(B97:B100)</f>
        <v>197.5</v>
      </c>
      <c r="C101" s="48">
        <f>SUM(C97:C100)</f>
        <v>199.66000000000003</v>
      </c>
      <c r="D101" s="57">
        <f t="shared" si="2"/>
        <v>198.22000000000003</v>
      </c>
      <c r="E101" s="48"/>
      <c r="F101" s="48">
        <f>SUM(F97:F100)</f>
        <v>13572418.34</v>
      </c>
      <c r="G101" s="43"/>
      <c r="H101" s="60">
        <f t="shared" si="3"/>
        <v>5705.9573285574943</v>
      </c>
      <c r="I101" s="43"/>
      <c r="J101" s="43"/>
      <c r="K101" s="43"/>
      <c r="L101" s="43"/>
      <c r="M101" s="44"/>
      <c r="N101" s="45"/>
      <c r="O101" s="45"/>
      <c r="P101" s="45"/>
      <c r="Q101" s="45"/>
      <c r="R101" s="45"/>
    </row>
    <row r="102" spans="1:18" x14ac:dyDescent="0.25">
      <c r="A102" s="46" t="s">
        <v>182</v>
      </c>
      <c r="B102" s="14">
        <v>7.09</v>
      </c>
      <c r="C102" s="14">
        <v>3.35</v>
      </c>
      <c r="D102" s="58">
        <f t="shared" si="2"/>
        <v>5.8433333333333337</v>
      </c>
      <c r="E102" s="14">
        <v>236712.36</v>
      </c>
      <c r="F102" s="14">
        <v>258560.28</v>
      </c>
      <c r="G102" s="40">
        <v>21847.920000000013</v>
      </c>
      <c r="H102" s="59">
        <f t="shared" si="3"/>
        <v>3687.3970336565885</v>
      </c>
      <c r="I102" s="40"/>
      <c r="J102" s="40"/>
      <c r="K102" s="40"/>
      <c r="L102" s="40"/>
      <c r="M102" s="41" t="s">
        <v>305</v>
      </c>
      <c r="N102" s="42"/>
      <c r="O102" s="42"/>
      <c r="P102" s="42"/>
      <c r="Q102" s="42"/>
      <c r="R102" s="42"/>
    </row>
    <row r="103" spans="1:18" x14ac:dyDescent="0.25">
      <c r="A103" s="46" t="s">
        <v>183</v>
      </c>
      <c r="B103" s="14">
        <v>9.49</v>
      </c>
      <c r="C103" s="14">
        <v>14.4</v>
      </c>
      <c r="D103" s="58">
        <f t="shared" si="2"/>
        <v>11.126666666666667</v>
      </c>
      <c r="E103" s="14">
        <v>507452.2</v>
      </c>
      <c r="F103" s="14">
        <v>609801.56999999995</v>
      </c>
      <c r="G103" s="40">
        <v>102349.36999999994</v>
      </c>
      <c r="H103" s="59">
        <f t="shared" si="3"/>
        <v>4567.1178100659072</v>
      </c>
      <c r="I103" s="40"/>
      <c r="J103" s="40"/>
      <c r="K103" s="40"/>
      <c r="L103" s="40"/>
      <c r="M103" s="41" t="s">
        <v>305</v>
      </c>
      <c r="N103" s="42"/>
      <c r="O103" s="42"/>
      <c r="P103" s="42"/>
      <c r="Q103" s="42"/>
      <c r="R103" s="42"/>
    </row>
    <row r="104" spans="1:18" x14ac:dyDescent="0.25">
      <c r="A104" s="46" t="s">
        <v>184</v>
      </c>
      <c r="B104" s="14">
        <v>21.92</v>
      </c>
      <c r="C104" s="14">
        <v>17.95</v>
      </c>
      <c r="D104" s="58">
        <f t="shared" si="2"/>
        <v>20.596666666666668</v>
      </c>
      <c r="E104" s="14">
        <v>1208572.51</v>
      </c>
      <c r="F104" s="14">
        <v>1200045.6499999999</v>
      </c>
      <c r="G104" s="40">
        <v>-8526.8600000001024</v>
      </c>
      <c r="H104" s="59">
        <f t="shared" si="3"/>
        <v>4855.3392539245824</v>
      </c>
      <c r="I104" s="40"/>
      <c r="J104" s="40"/>
      <c r="K104" s="40"/>
      <c r="L104" s="40"/>
      <c r="M104" s="41" t="s">
        <v>305</v>
      </c>
      <c r="N104" s="42"/>
      <c r="O104" s="42"/>
      <c r="P104" s="42"/>
      <c r="Q104" s="42"/>
      <c r="R104" s="42"/>
    </row>
    <row r="105" spans="1:18" x14ac:dyDescent="0.25">
      <c r="A105" s="46" t="s">
        <v>185</v>
      </c>
      <c r="B105" s="14">
        <v>92.58</v>
      </c>
      <c r="C105" s="14">
        <v>96.22</v>
      </c>
      <c r="D105" s="58">
        <f t="shared" si="2"/>
        <v>93.793333333333337</v>
      </c>
      <c r="E105" s="14">
        <v>7053732.5</v>
      </c>
      <c r="F105" s="14">
        <v>7431336.6699999999</v>
      </c>
      <c r="G105" s="40">
        <v>377604.16999999993</v>
      </c>
      <c r="H105" s="59">
        <f t="shared" si="3"/>
        <v>6602.5807360153522</v>
      </c>
      <c r="I105" s="40"/>
      <c r="J105" s="40"/>
      <c r="K105" s="40"/>
      <c r="L105" s="40"/>
      <c r="M105" s="41" t="s">
        <v>305</v>
      </c>
      <c r="N105" s="42"/>
      <c r="O105" s="42"/>
      <c r="P105" s="42"/>
      <c r="Q105" s="42"/>
      <c r="R105" s="42"/>
    </row>
    <row r="106" spans="1:18" s="39" customFormat="1" x14ac:dyDescent="0.25">
      <c r="A106" s="47"/>
      <c r="B106" s="48">
        <f>SUM(B102:B105)</f>
        <v>131.07999999999998</v>
      </c>
      <c r="C106" s="48">
        <f>SUM(C102:C105)</f>
        <v>131.92000000000002</v>
      </c>
      <c r="D106" s="57">
        <f t="shared" si="2"/>
        <v>131.35999999999999</v>
      </c>
      <c r="E106" s="48"/>
      <c r="F106" s="48">
        <f>SUM(F102:F105)</f>
        <v>9499744.1699999999</v>
      </c>
      <c r="G106" s="43"/>
      <c r="H106" s="60">
        <f t="shared" si="3"/>
        <v>6026.5327915651651</v>
      </c>
      <c r="I106" s="43"/>
      <c r="J106" s="43"/>
      <c r="K106" s="43"/>
      <c r="L106" s="43"/>
      <c r="M106" s="44"/>
      <c r="N106" s="45"/>
      <c r="O106" s="45"/>
      <c r="P106" s="45"/>
      <c r="Q106" s="45"/>
      <c r="R106" s="45"/>
    </row>
    <row r="107" spans="1:18" x14ac:dyDescent="0.25">
      <c r="A107" s="46" t="s">
        <v>182</v>
      </c>
      <c r="B107" s="14">
        <v>7.21</v>
      </c>
      <c r="C107" s="14">
        <v>4.9400000000000004</v>
      </c>
      <c r="D107" s="58">
        <f t="shared" si="2"/>
        <v>6.4533333333333331</v>
      </c>
      <c r="E107" s="14">
        <v>262416.81</v>
      </c>
      <c r="F107" s="14">
        <v>264009.71000000002</v>
      </c>
      <c r="G107" s="40">
        <v>1592.9000000000233</v>
      </c>
      <c r="H107" s="59">
        <f t="shared" si="3"/>
        <v>3409.2162964876038</v>
      </c>
      <c r="I107" s="40"/>
      <c r="J107" s="40"/>
      <c r="K107" s="40"/>
      <c r="L107" s="40"/>
      <c r="M107" s="41" t="s">
        <v>304</v>
      </c>
      <c r="N107" s="42"/>
      <c r="O107" s="42"/>
      <c r="P107" s="42"/>
      <c r="Q107" s="42"/>
      <c r="R107" s="42"/>
    </row>
    <row r="108" spans="1:18" x14ac:dyDescent="0.25">
      <c r="A108" s="46" t="s">
        <v>183</v>
      </c>
      <c r="B108" s="14">
        <v>19.59</v>
      </c>
      <c r="C108" s="14">
        <v>19.52</v>
      </c>
      <c r="D108" s="58">
        <f t="shared" si="2"/>
        <v>19.566666666666666</v>
      </c>
      <c r="E108" s="14">
        <v>887214.49</v>
      </c>
      <c r="F108" s="14">
        <v>956358.37</v>
      </c>
      <c r="G108" s="40">
        <v>69143.88</v>
      </c>
      <c r="H108" s="59">
        <f t="shared" si="3"/>
        <v>4073.0765332197611</v>
      </c>
      <c r="I108" s="40"/>
      <c r="J108" s="40"/>
      <c r="K108" s="40"/>
      <c r="L108" s="40"/>
      <c r="M108" s="41" t="s">
        <v>304</v>
      </c>
      <c r="N108" s="42"/>
      <c r="O108" s="42"/>
      <c r="P108" s="42"/>
      <c r="Q108" s="42"/>
      <c r="R108" s="42"/>
    </row>
    <row r="109" spans="1:18" x14ac:dyDescent="0.25">
      <c r="A109" s="46" t="s">
        <v>184</v>
      </c>
      <c r="B109" s="14">
        <v>43.28</v>
      </c>
      <c r="C109" s="14">
        <v>39.43</v>
      </c>
      <c r="D109" s="58">
        <f t="shared" si="2"/>
        <v>41.99666666666667</v>
      </c>
      <c r="E109" s="14">
        <v>2467547.1800000002</v>
      </c>
      <c r="F109" s="14">
        <v>2500367.81</v>
      </c>
      <c r="G109" s="40">
        <v>32820.629999999888</v>
      </c>
      <c r="H109" s="59">
        <f t="shared" si="3"/>
        <v>4961.4410072227956</v>
      </c>
      <c r="I109" s="40"/>
      <c r="J109" s="40"/>
      <c r="K109" s="40"/>
      <c r="L109" s="40"/>
      <c r="M109" s="41" t="s">
        <v>304</v>
      </c>
      <c r="N109" s="42"/>
      <c r="O109" s="42"/>
      <c r="P109" s="42"/>
      <c r="Q109" s="42"/>
      <c r="R109" s="42"/>
    </row>
    <row r="110" spans="1:18" x14ac:dyDescent="0.25">
      <c r="A110" s="46" t="s">
        <v>185</v>
      </c>
      <c r="B110" s="14">
        <v>114.99</v>
      </c>
      <c r="C110" s="14">
        <v>109.97</v>
      </c>
      <c r="D110" s="58">
        <f t="shared" si="2"/>
        <v>113.31666666666666</v>
      </c>
      <c r="E110" s="14">
        <v>8512732.3699999992</v>
      </c>
      <c r="F110" s="14">
        <v>8813966.3300000001</v>
      </c>
      <c r="G110" s="40">
        <v>301233.96000000089</v>
      </c>
      <c r="H110" s="59">
        <f t="shared" si="3"/>
        <v>6481.8108030592739</v>
      </c>
      <c r="I110" s="40"/>
      <c r="J110" s="40"/>
      <c r="K110" s="40"/>
      <c r="L110" s="40"/>
      <c r="M110" s="41" t="s">
        <v>304</v>
      </c>
      <c r="N110" s="42"/>
      <c r="O110" s="42"/>
      <c r="P110" s="42"/>
      <c r="Q110" s="42"/>
      <c r="R110" s="42"/>
    </row>
    <row r="111" spans="1:18" s="39" customFormat="1" x14ac:dyDescent="0.25">
      <c r="A111" s="47"/>
      <c r="B111" s="48">
        <f>SUM(B107:B110)</f>
        <v>185.07</v>
      </c>
      <c r="C111" s="48">
        <f>SUM(C107:C110)</f>
        <v>173.86</v>
      </c>
      <c r="D111" s="57">
        <f t="shared" si="2"/>
        <v>181.33333333333334</v>
      </c>
      <c r="E111" s="48"/>
      <c r="F111" s="48">
        <f>SUM(F107:F110)</f>
        <v>12534702.220000001</v>
      </c>
      <c r="G111" s="43"/>
      <c r="H111" s="60">
        <f t="shared" si="3"/>
        <v>5760.4330055147066</v>
      </c>
      <c r="I111" s="43"/>
      <c r="J111" s="43"/>
      <c r="K111" s="43"/>
      <c r="L111" s="43"/>
      <c r="M111" s="44"/>
      <c r="N111" s="45"/>
      <c r="O111" s="45"/>
      <c r="P111" s="45"/>
      <c r="Q111" s="45"/>
      <c r="R111" s="45"/>
    </row>
    <row r="112" spans="1:18" x14ac:dyDescent="0.25">
      <c r="A112" s="46" t="s">
        <v>182</v>
      </c>
      <c r="B112" s="14">
        <v>4.04</v>
      </c>
      <c r="C112" s="14">
        <v>1.8900000000000001</v>
      </c>
      <c r="D112" s="58">
        <f t="shared" si="2"/>
        <v>3.3233333333333337</v>
      </c>
      <c r="E112" s="14">
        <v>134615.38</v>
      </c>
      <c r="F112" s="14">
        <v>147556.79</v>
      </c>
      <c r="G112" s="40">
        <v>12941.410000000003</v>
      </c>
      <c r="H112" s="59">
        <f t="shared" si="3"/>
        <v>3700.0198094282846</v>
      </c>
      <c r="I112" s="40"/>
      <c r="J112" s="40"/>
      <c r="K112" s="40"/>
      <c r="L112" s="40"/>
      <c r="M112" s="41" t="s">
        <v>303</v>
      </c>
      <c r="N112" s="42"/>
      <c r="O112" s="42"/>
      <c r="P112" s="42"/>
      <c r="Q112" s="42"/>
      <c r="R112" s="42"/>
    </row>
    <row r="113" spans="1:18" x14ac:dyDescent="0.25">
      <c r="A113" s="46" t="s">
        <v>183</v>
      </c>
      <c r="B113" s="14">
        <v>17.470000000000002</v>
      </c>
      <c r="C113" s="14">
        <v>19.37</v>
      </c>
      <c r="D113" s="58">
        <f t="shared" si="2"/>
        <v>18.103333333333335</v>
      </c>
      <c r="E113" s="14">
        <v>822026.94</v>
      </c>
      <c r="F113" s="14">
        <v>899792.84999999986</v>
      </c>
      <c r="G113" s="40">
        <v>77765.909999999916</v>
      </c>
      <c r="H113" s="59">
        <f t="shared" si="3"/>
        <v>4141.9298932056699</v>
      </c>
      <c r="I113" s="40"/>
      <c r="J113" s="40"/>
      <c r="K113" s="40"/>
      <c r="L113" s="40"/>
      <c r="M113" s="41" t="s">
        <v>303</v>
      </c>
      <c r="N113" s="42"/>
      <c r="O113" s="42"/>
      <c r="P113" s="42"/>
      <c r="Q113" s="42"/>
      <c r="R113" s="42"/>
    </row>
    <row r="114" spans="1:18" x14ac:dyDescent="0.25">
      <c r="A114" s="46" t="s">
        <v>184</v>
      </c>
      <c r="B114" s="14">
        <v>36.19</v>
      </c>
      <c r="C114" s="14">
        <v>35.97</v>
      </c>
      <c r="D114" s="58">
        <f t="shared" si="2"/>
        <v>36.116666666666667</v>
      </c>
      <c r="E114" s="14">
        <v>2124439.9700000002</v>
      </c>
      <c r="F114" s="14">
        <v>2120221.83</v>
      </c>
      <c r="G114" s="40">
        <v>-4218.1400000001304</v>
      </c>
      <c r="H114" s="59">
        <f t="shared" si="3"/>
        <v>4892.0669820027688</v>
      </c>
      <c r="I114" s="40"/>
      <c r="J114" s="40"/>
      <c r="K114" s="40"/>
      <c r="L114" s="40"/>
      <c r="M114" s="41" t="s">
        <v>303</v>
      </c>
      <c r="N114" s="42"/>
      <c r="O114" s="42"/>
      <c r="P114" s="42"/>
      <c r="Q114" s="42"/>
      <c r="R114" s="42"/>
    </row>
    <row r="115" spans="1:18" x14ac:dyDescent="0.25">
      <c r="A115" s="46" t="s">
        <v>185</v>
      </c>
      <c r="B115" s="14">
        <v>104.98</v>
      </c>
      <c r="C115" s="14">
        <v>103.59</v>
      </c>
      <c r="D115" s="58">
        <f t="shared" si="2"/>
        <v>104.51666666666667</v>
      </c>
      <c r="E115" s="14">
        <v>7854830.1600000001</v>
      </c>
      <c r="F115" s="14">
        <v>7798730.5499999989</v>
      </c>
      <c r="G115" s="40">
        <v>-56099.610000001267</v>
      </c>
      <c r="H115" s="59">
        <f t="shared" si="3"/>
        <v>6218.0916520491146</v>
      </c>
      <c r="I115" s="40"/>
      <c r="J115" s="40"/>
      <c r="K115" s="40"/>
      <c r="L115" s="40"/>
      <c r="M115" s="41" t="s">
        <v>303</v>
      </c>
      <c r="N115" s="42"/>
      <c r="O115" s="42"/>
      <c r="P115" s="42"/>
      <c r="Q115" s="42"/>
      <c r="R115" s="42"/>
    </row>
    <row r="116" spans="1:18" s="39" customFormat="1" x14ac:dyDescent="0.25">
      <c r="A116" s="47"/>
      <c r="B116" s="48">
        <f>SUM(B112:B115)</f>
        <v>162.68</v>
      </c>
      <c r="C116" s="48">
        <f>SUM(C112:C115)</f>
        <v>160.82</v>
      </c>
      <c r="D116" s="57">
        <f t="shared" si="2"/>
        <v>162.06</v>
      </c>
      <c r="E116" s="48"/>
      <c r="F116" s="48">
        <f>SUM(F112:F115)</f>
        <v>10966302.02</v>
      </c>
      <c r="G116" s="43"/>
      <c r="H116" s="60">
        <f t="shared" si="3"/>
        <v>5639.0133386811467</v>
      </c>
      <c r="I116" s="43"/>
      <c r="J116" s="43"/>
      <c r="K116" s="43"/>
      <c r="L116" s="43"/>
      <c r="M116" s="44"/>
      <c r="N116" s="45"/>
      <c r="O116" s="45"/>
      <c r="P116" s="45"/>
      <c r="Q116" s="45"/>
      <c r="R116" s="45"/>
    </row>
    <row r="117" spans="1:18" x14ac:dyDescent="0.25">
      <c r="A117" s="46" t="s">
        <v>182</v>
      </c>
      <c r="B117" s="14">
        <v>4.8600000000000003</v>
      </c>
      <c r="C117" s="14">
        <v>8.6199999999999992</v>
      </c>
      <c r="D117" s="58">
        <f t="shared" si="2"/>
        <v>6.1133333333333333</v>
      </c>
      <c r="E117" s="14">
        <v>251747.29</v>
      </c>
      <c r="F117" s="14">
        <v>279929.95</v>
      </c>
      <c r="G117" s="40">
        <v>28182.660000000003</v>
      </c>
      <c r="H117" s="59">
        <f t="shared" si="3"/>
        <v>3815.8390130861503</v>
      </c>
      <c r="I117" s="40"/>
      <c r="J117" s="40"/>
      <c r="K117" s="40"/>
      <c r="L117" s="40"/>
      <c r="M117" s="41" t="s">
        <v>302</v>
      </c>
      <c r="N117" s="42"/>
      <c r="O117" s="42"/>
      <c r="P117" s="42"/>
      <c r="Q117" s="42"/>
      <c r="R117" s="42"/>
    </row>
    <row r="118" spans="1:18" x14ac:dyDescent="0.25">
      <c r="A118" s="46" t="s">
        <v>183</v>
      </c>
      <c r="B118" s="14">
        <v>25.74</v>
      </c>
      <c r="C118" s="14">
        <v>26.26</v>
      </c>
      <c r="D118" s="58">
        <f t="shared" si="2"/>
        <v>25.91333333333333</v>
      </c>
      <c r="E118" s="14">
        <v>1175355.58</v>
      </c>
      <c r="F118" s="14">
        <v>1297709.42</v>
      </c>
      <c r="G118" s="40">
        <v>122353.83999999985</v>
      </c>
      <c r="H118" s="59">
        <f t="shared" si="3"/>
        <v>4173.2358502701309</v>
      </c>
      <c r="I118" s="40"/>
      <c r="J118" s="40"/>
      <c r="K118" s="40"/>
      <c r="L118" s="40"/>
      <c r="M118" s="41" t="s">
        <v>302</v>
      </c>
      <c r="N118" s="42"/>
      <c r="O118" s="42"/>
      <c r="P118" s="42"/>
      <c r="Q118" s="42"/>
      <c r="R118" s="42"/>
    </row>
    <row r="119" spans="1:18" x14ac:dyDescent="0.25">
      <c r="A119" s="46" t="s">
        <v>184</v>
      </c>
      <c r="B119" s="14">
        <v>36.6</v>
      </c>
      <c r="C119" s="14">
        <v>28.52</v>
      </c>
      <c r="D119" s="58">
        <f t="shared" si="2"/>
        <v>33.906666666666666</v>
      </c>
      <c r="E119" s="14">
        <v>1988389.87</v>
      </c>
      <c r="F119" s="14">
        <v>2019375.29</v>
      </c>
      <c r="G119" s="40">
        <v>30985.419999999925</v>
      </c>
      <c r="H119" s="59">
        <f t="shared" si="3"/>
        <v>4963.073363153756</v>
      </c>
      <c r="I119" s="40"/>
      <c r="J119" s="40"/>
      <c r="K119" s="40"/>
      <c r="L119" s="40"/>
      <c r="M119" s="41" t="s">
        <v>302</v>
      </c>
      <c r="N119" s="42"/>
      <c r="O119" s="42"/>
      <c r="P119" s="42"/>
      <c r="Q119" s="42"/>
      <c r="R119" s="42"/>
    </row>
    <row r="120" spans="1:18" x14ac:dyDescent="0.25">
      <c r="A120" s="46" t="s">
        <v>185</v>
      </c>
      <c r="B120" s="14">
        <v>143.01</v>
      </c>
      <c r="C120" s="14">
        <v>137.99</v>
      </c>
      <c r="D120" s="58">
        <f t="shared" si="2"/>
        <v>141.33666666666667</v>
      </c>
      <c r="E120" s="14">
        <v>10618909.470000001</v>
      </c>
      <c r="F120" s="14">
        <v>11002384.65</v>
      </c>
      <c r="G120" s="40">
        <v>383475.1799999997</v>
      </c>
      <c r="H120" s="59">
        <f t="shared" si="3"/>
        <v>6487.1021025447517</v>
      </c>
      <c r="I120" s="40"/>
      <c r="J120" s="40"/>
      <c r="K120" s="40"/>
      <c r="L120" s="40"/>
      <c r="M120" s="41" t="s">
        <v>302</v>
      </c>
      <c r="N120" s="42"/>
      <c r="O120" s="42"/>
      <c r="P120" s="42"/>
      <c r="Q120" s="42"/>
      <c r="R120" s="42"/>
    </row>
    <row r="121" spans="1:18" s="39" customFormat="1" x14ac:dyDescent="0.25">
      <c r="A121" s="47"/>
      <c r="B121" s="48">
        <f>SUM(B117:B120)</f>
        <v>210.20999999999998</v>
      </c>
      <c r="C121" s="48">
        <f>SUM(C117:C120)</f>
        <v>201.39000000000001</v>
      </c>
      <c r="D121" s="57">
        <f t="shared" si="2"/>
        <v>207.26999999999998</v>
      </c>
      <c r="E121" s="48"/>
      <c r="F121" s="48">
        <f>SUM(F117:F120)</f>
        <v>14599399.310000001</v>
      </c>
      <c r="G121" s="43"/>
      <c r="H121" s="60">
        <f t="shared" si="3"/>
        <v>5869.7187685949093</v>
      </c>
      <c r="I121" s="43"/>
      <c r="J121" s="43"/>
      <c r="K121" s="43"/>
      <c r="L121" s="43"/>
      <c r="M121" s="44"/>
      <c r="N121" s="45"/>
      <c r="O121" s="45"/>
      <c r="P121" s="45"/>
      <c r="Q121" s="45"/>
      <c r="R121" s="45"/>
    </row>
    <row r="122" spans="1:18" x14ac:dyDescent="0.25">
      <c r="A122" s="46" t="s">
        <v>182</v>
      </c>
      <c r="B122" s="14">
        <v>2.46</v>
      </c>
      <c r="C122" s="14">
        <v>2.1800000000000002</v>
      </c>
      <c r="D122" s="58">
        <f t="shared" si="2"/>
        <v>2.3666666666666667</v>
      </c>
      <c r="E122" s="14">
        <v>96532.6</v>
      </c>
      <c r="F122" s="14">
        <v>114847.45</v>
      </c>
      <c r="G122" s="40">
        <v>18314.849999999991</v>
      </c>
      <c r="H122" s="59">
        <f t="shared" si="3"/>
        <v>4043.9242957746478</v>
      </c>
      <c r="I122" s="40"/>
      <c r="J122" s="40"/>
      <c r="K122" s="40"/>
      <c r="L122" s="40"/>
      <c r="M122" s="41" t="s">
        <v>301</v>
      </c>
      <c r="N122" s="42"/>
      <c r="O122" s="42"/>
      <c r="P122" s="42"/>
      <c r="Q122" s="42"/>
      <c r="R122" s="42"/>
    </row>
    <row r="123" spans="1:18" x14ac:dyDescent="0.25">
      <c r="A123" s="46" t="s">
        <v>183</v>
      </c>
      <c r="B123" s="14">
        <v>4.93</v>
      </c>
      <c r="C123" s="14">
        <v>4.93</v>
      </c>
      <c r="D123" s="58">
        <f t="shared" si="2"/>
        <v>4.93</v>
      </c>
      <c r="E123" s="14">
        <v>223552.23</v>
      </c>
      <c r="F123" s="14">
        <v>241679.63</v>
      </c>
      <c r="G123" s="40">
        <v>18127.399999999994</v>
      </c>
      <c r="H123" s="59">
        <f t="shared" si="3"/>
        <v>4085.1864435429347</v>
      </c>
      <c r="I123" s="40"/>
      <c r="J123" s="40"/>
      <c r="K123" s="40"/>
      <c r="L123" s="40"/>
      <c r="M123" s="41" t="s">
        <v>301</v>
      </c>
      <c r="N123" s="42"/>
      <c r="O123" s="42"/>
      <c r="P123" s="42"/>
      <c r="Q123" s="42"/>
      <c r="R123" s="42"/>
    </row>
    <row r="124" spans="1:18" x14ac:dyDescent="0.25">
      <c r="A124" s="46" t="s">
        <v>184</v>
      </c>
      <c r="B124" s="14">
        <v>19.14</v>
      </c>
      <c r="C124" s="14">
        <v>17.47</v>
      </c>
      <c r="D124" s="58">
        <f t="shared" si="2"/>
        <v>18.583333333333332</v>
      </c>
      <c r="E124" s="14">
        <v>1091904.21</v>
      </c>
      <c r="F124" s="14">
        <v>1176813.98</v>
      </c>
      <c r="G124" s="40">
        <v>84909.770000000019</v>
      </c>
      <c r="H124" s="59">
        <f t="shared" si="3"/>
        <v>5277.1927354260088</v>
      </c>
      <c r="I124" s="40"/>
      <c r="J124" s="40"/>
      <c r="K124" s="40"/>
      <c r="L124" s="40"/>
      <c r="M124" s="41" t="s">
        <v>301</v>
      </c>
      <c r="N124" s="42"/>
      <c r="O124" s="42"/>
      <c r="P124" s="42"/>
      <c r="Q124" s="42"/>
      <c r="R124" s="42"/>
    </row>
    <row r="125" spans="1:18" x14ac:dyDescent="0.25">
      <c r="A125" s="46" t="s">
        <v>185</v>
      </c>
      <c r="B125" s="14">
        <v>65.680000000000007</v>
      </c>
      <c r="C125" s="14">
        <v>66.67</v>
      </c>
      <c r="D125" s="58">
        <f t="shared" si="2"/>
        <v>66.010000000000005</v>
      </c>
      <c r="E125" s="14">
        <v>4962741.12</v>
      </c>
      <c r="F125" s="14">
        <v>5225670.9800000004</v>
      </c>
      <c r="G125" s="40">
        <v>262929.86000000034</v>
      </c>
      <c r="H125" s="59">
        <f t="shared" si="3"/>
        <v>6597.0698631520472</v>
      </c>
      <c r="I125" s="40"/>
      <c r="J125" s="40"/>
      <c r="K125" s="40"/>
      <c r="L125" s="40"/>
      <c r="M125" s="41" t="s">
        <v>301</v>
      </c>
      <c r="N125" s="42"/>
      <c r="O125" s="42"/>
      <c r="P125" s="42"/>
      <c r="Q125" s="42"/>
      <c r="R125" s="42"/>
    </row>
    <row r="126" spans="1:18" s="39" customFormat="1" x14ac:dyDescent="0.25">
      <c r="A126" s="47"/>
      <c r="B126" s="48">
        <f>SUM(B122:B125)</f>
        <v>92.210000000000008</v>
      </c>
      <c r="C126" s="48">
        <f>SUM(C122:C125)</f>
        <v>91.25</v>
      </c>
      <c r="D126" s="57">
        <f t="shared" si="2"/>
        <v>91.89</v>
      </c>
      <c r="E126" s="48"/>
      <c r="F126" s="48">
        <f>SUM(F122:F125)</f>
        <v>6759012.040000001</v>
      </c>
      <c r="G126" s="43"/>
      <c r="H126" s="60">
        <f t="shared" si="3"/>
        <v>6129.6224108535571</v>
      </c>
      <c r="I126" s="43"/>
      <c r="J126" s="43"/>
      <c r="K126" s="43"/>
      <c r="L126" s="43"/>
      <c r="M126" s="44"/>
      <c r="N126" s="45"/>
      <c r="O126" s="45"/>
      <c r="P126" s="45"/>
      <c r="Q126" s="45"/>
      <c r="R126" s="45"/>
    </row>
    <row r="127" spans="1:18" x14ac:dyDescent="0.25">
      <c r="A127" s="46" t="s">
        <v>182</v>
      </c>
      <c r="B127" s="14">
        <v>20.9</v>
      </c>
      <c r="C127" s="14">
        <v>14.8</v>
      </c>
      <c r="D127" s="58">
        <f t="shared" si="2"/>
        <v>18.866666666666664</v>
      </c>
      <c r="E127" s="14">
        <v>767476.12</v>
      </c>
      <c r="F127" s="14">
        <v>814972.29</v>
      </c>
      <c r="G127" s="40">
        <v>47496.170000000042</v>
      </c>
      <c r="H127" s="59">
        <f t="shared" si="3"/>
        <v>3599.7009275618384</v>
      </c>
      <c r="I127" s="40"/>
      <c r="J127" s="40"/>
      <c r="K127" s="40"/>
      <c r="L127" s="40"/>
      <c r="M127" s="41" t="s">
        <v>300</v>
      </c>
      <c r="N127" s="42"/>
      <c r="O127" s="42"/>
      <c r="P127" s="42"/>
      <c r="Q127" s="42"/>
      <c r="R127" s="42"/>
    </row>
    <row r="128" spans="1:18" x14ac:dyDescent="0.25">
      <c r="A128" s="46" t="s">
        <v>183</v>
      </c>
      <c r="B128" s="14">
        <v>75</v>
      </c>
      <c r="C128" s="14">
        <v>83.23</v>
      </c>
      <c r="D128" s="58">
        <f t="shared" si="2"/>
        <v>77.743333333333339</v>
      </c>
      <c r="E128" s="14">
        <v>3530171.52</v>
      </c>
      <c r="F128" s="14">
        <v>3832839.38</v>
      </c>
      <c r="G128" s="40">
        <v>302667.85999999987</v>
      </c>
      <c r="H128" s="59">
        <f t="shared" si="3"/>
        <v>4108.4330703597307</v>
      </c>
      <c r="I128" s="40"/>
      <c r="J128" s="40"/>
      <c r="K128" s="40"/>
      <c r="L128" s="40"/>
      <c r="M128" s="41" t="s">
        <v>300</v>
      </c>
      <c r="N128" s="42"/>
      <c r="O128" s="42"/>
      <c r="P128" s="42"/>
      <c r="Q128" s="42"/>
      <c r="R128" s="42"/>
    </row>
    <row r="129" spans="1:18" x14ac:dyDescent="0.25">
      <c r="A129" s="46" t="s">
        <v>184</v>
      </c>
      <c r="B129" s="14">
        <v>61.56</v>
      </c>
      <c r="C129" s="14">
        <v>62.01</v>
      </c>
      <c r="D129" s="58">
        <f t="shared" si="2"/>
        <v>61.71</v>
      </c>
      <c r="E129" s="14">
        <v>3630515.77</v>
      </c>
      <c r="F129" s="14">
        <v>3979215.43</v>
      </c>
      <c r="G129" s="40">
        <v>348699.66000000015</v>
      </c>
      <c r="H129" s="59">
        <f t="shared" si="3"/>
        <v>5373.5421460595253</v>
      </c>
      <c r="I129" s="40"/>
      <c r="J129" s="40"/>
      <c r="K129" s="40"/>
      <c r="L129" s="40"/>
      <c r="M129" s="41" t="s">
        <v>300</v>
      </c>
      <c r="N129" s="42"/>
      <c r="O129" s="42"/>
      <c r="P129" s="42"/>
      <c r="Q129" s="42"/>
      <c r="R129" s="42"/>
    </row>
    <row r="130" spans="1:18" x14ac:dyDescent="0.25">
      <c r="A130" s="46" t="s">
        <v>185</v>
      </c>
      <c r="B130" s="14">
        <v>247.34</v>
      </c>
      <c r="C130" s="14">
        <v>247.72</v>
      </c>
      <c r="D130" s="58">
        <f t="shared" si="2"/>
        <v>247.46666666666667</v>
      </c>
      <c r="E130" s="14">
        <v>18601680.510000002</v>
      </c>
      <c r="F130" s="14">
        <v>19786232.43</v>
      </c>
      <c r="G130" s="40">
        <v>1184551.9199999981</v>
      </c>
      <c r="H130" s="59">
        <f t="shared" si="3"/>
        <v>6662.9284853178879</v>
      </c>
      <c r="I130" s="40"/>
      <c r="J130" s="40"/>
      <c r="K130" s="40"/>
      <c r="L130" s="40"/>
      <c r="M130" s="41" t="s">
        <v>300</v>
      </c>
      <c r="N130" s="42"/>
      <c r="O130" s="42"/>
      <c r="P130" s="42"/>
      <c r="Q130" s="42"/>
      <c r="R130" s="42"/>
    </row>
    <row r="131" spans="1:18" s="39" customFormat="1" x14ac:dyDescent="0.25">
      <c r="A131" s="47"/>
      <c r="B131" s="48">
        <f>SUM(B127:B130)</f>
        <v>404.8</v>
      </c>
      <c r="C131" s="48">
        <f>SUM(C127:C130)</f>
        <v>407.76</v>
      </c>
      <c r="D131" s="57">
        <f t="shared" ref="D131:D194" si="4">(B131*8+C131*4)/12</f>
        <v>405.78666666666669</v>
      </c>
      <c r="E131" s="48"/>
      <c r="F131" s="48">
        <f>SUM(F127:F130)</f>
        <v>28413259.530000001</v>
      </c>
      <c r="G131" s="43"/>
      <c r="H131" s="60">
        <f t="shared" ref="H131:H194" si="5">(F131/D131)/12</f>
        <v>5835.0158396037323</v>
      </c>
      <c r="I131" s="43"/>
      <c r="J131" s="43"/>
      <c r="K131" s="43"/>
      <c r="L131" s="43"/>
      <c r="M131" s="44"/>
      <c r="N131" s="45"/>
      <c r="O131" s="45"/>
      <c r="P131" s="45"/>
      <c r="Q131" s="45"/>
      <c r="R131" s="45"/>
    </row>
    <row r="132" spans="1:18" x14ac:dyDescent="0.25">
      <c r="A132" s="46" t="s">
        <v>182</v>
      </c>
      <c r="B132" s="14">
        <v>2</v>
      </c>
      <c r="C132" s="14">
        <v>0</v>
      </c>
      <c r="D132" s="58">
        <f t="shared" si="4"/>
        <v>1.3333333333333333</v>
      </c>
      <c r="E132" s="14">
        <v>53400.800000000003</v>
      </c>
      <c r="F132" s="14">
        <v>54983.5</v>
      </c>
      <c r="G132" s="40">
        <v>1582.6999999999971</v>
      </c>
      <c r="H132" s="59">
        <f t="shared" si="5"/>
        <v>3436.46875</v>
      </c>
      <c r="I132" s="40"/>
      <c r="J132" s="40"/>
      <c r="K132" s="40"/>
      <c r="L132" s="40"/>
      <c r="M132" s="41" t="s">
        <v>299</v>
      </c>
      <c r="N132" s="42"/>
      <c r="O132" s="42"/>
      <c r="P132" s="42"/>
      <c r="Q132" s="42"/>
      <c r="R132" s="42"/>
    </row>
    <row r="133" spans="1:18" x14ac:dyDescent="0.25">
      <c r="A133" s="46" t="s">
        <v>183</v>
      </c>
      <c r="B133" s="14">
        <v>7.5</v>
      </c>
      <c r="C133" s="14">
        <v>8.5399999999999991</v>
      </c>
      <c r="D133" s="58">
        <f t="shared" si="4"/>
        <v>7.8466666666666667</v>
      </c>
      <c r="E133" s="14">
        <v>356425.75</v>
      </c>
      <c r="F133" s="14">
        <v>356557.18</v>
      </c>
      <c r="G133" s="40">
        <v>131.42999999999302</v>
      </c>
      <c r="H133" s="59">
        <f t="shared" si="5"/>
        <v>3786.7160152931178</v>
      </c>
      <c r="I133" s="40"/>
      <c r="J133" s="40"/>
      <c r="K133" s="40"/>
      <c r="L133" s="40"/>
      <c r="M133" s="41" t="s">
        <v>299</v>
      </c>
      <c r="N133" s="42"/>
      <c r="O133" s="42"/>
      <c r="P133" s="42"/>
      <c r="Q133" s="42"/>
      <c r="R133" s="42"/>
    </row>
    <row r="134" spans="1:18" x14ac:dyDescent="0.25">
      <c r="A134" s="46" t="s">
        <v>184</v>
      </c>
      <c r="B134" s="14">
        <v>4.04</v>
      </c>
      <c r="C134" s="14">
        <v>3.2</v>
      </c>
      <c r="D134" s="58">
        <f t="shared" si="4"/>
        <v>3.7600000000000002</v>
      </c>
      <c r="E134" s="14">
        <v>220540.89</v>
      </c>
      <c r="F134" s="14">
        <v>227923.72</v>
      </c>
      <c r="G134" s="40">
        <v>7382.8299999999872</v>
      </c>
      <c r="H134" s="59">
        <f t="shared" si="5"/>
        <v>5051.5008865248228</v>
      </c>
      <c r="I134" s="40"/>
      <c r="J134" s="40"/>
      <c r="K134" s="40"/>
      <c r="L134" s="40"/>
      <c r="M134" s="41" t="s">
        <v>299</v>
      </c>
      <c r="N134" s="42"/>
      <c r="O134" s="42"/>
      <c r="P134" s="42"/>
      <c r="Q134" s="42"/>
      <c r="R134" s="42"/>
    </row>
    <row r="135" spans="1:18" x14ac:dyDescent="0.25">
      <c r="A135" s="46" t="s">
        <v>185</v>
      </c>
      <c r="B135" s="14">
        <v>31.5</v>
      </c>
      <c r="C135" s="14">
        <v>30.79</v>
      </c>
      <c r="D135" s="58">
        <f t="shared" si="4"/>
        <v>31.263333333333332</v>
      </c>
      <c r="E135" s="14">
        <v>2349270.86</v>
      </c>
      <c r="F135" s="14">
        <v>2500952.11</v>
      </c>
      <c r="G135" s="40">
        <v>151681.25</v>
      </c>
      <c r="H135" s="59">
        <f t="shared" si="5"/>
        <v>6666.3613125066631</v>
      </c>
      <c r="I135" s="40"/>
      <c r="J135" s="40"/>
      <c r="K135" s="40"/>
      <c r="L135" s="40"/>
      <c r="M135" s="41" t="s">
        <v>299</v>
      </c>
      <c r="N135" s="42"/>
      <c r="O135" s="42"/>
      <c r="P135" s="42"/>
      <c r="Q135" s="42"/>
      <c r="R135" s="42"/>
    </row>
    <row r="136" spans="1:18" s="39" customFormat="1" x14ac:dyDescent="0.25">
      <c r="A136" s="47"/>
      <c r="B136" s="48">
        <f>SUM(B132:B135)</f>
        <v>45.04</v>
      </c>
      <c r="C136" s="48">
        <f>SUM(C132:C135)</f>
        <v>42.53</v>
      </c>
      <c r="D136" s="57">
        <f t="shared" si="4"/>
        <v>44.20333333333334</v>
      </c>
      <c r="E136" s="48"/>
      <c r="F136" s="48">
        <f>SUM(F132:F135)</f>
        <v>3140416.51</v>
      </c>
      <c r="G136" s="43"/>
      <c r="H136" s="60">
        <f t="shared" si="5"/>
        <v>5920.3991214840498</v>
      </c>
      <c r="I136" s="43"/>
      <c r="J136" s="43"/>
      <c r="K136" s="43"/>
      <c r="L136" s="43"/>
      <c r="M136" s="44"/>
      <c r="N136" s="45"/>
      <c r="O136" s="45"/>
      <c r="P136" s="45"/>
      <c r="Q136" s="45"/>
      <c r="R136" s="45"/>
    </row>
    <row r="137" spans="1:18" x14ac:dyDescent="0.25">
      <c r="A137" s="46" t="s">
        <v>182</v>
      </c>
      <c r="B137" s="14">
        <v>3.65</v>
      </c>
      <c r="C137" s="14">
        <v>2.17</v>
      </c>
      <c r="D137" s="58">
        <f t="shared" si="4"/>
        <v>3.1566666666666663</v>
      </c>
      <c r="E137" s="14">
        <v>128164.56</v>
      </c>
      <c r="F137" s="14">
        <v>150351.60999999999</v>
      </c>
      <c r="G137" s="40">
        <v>22187.049999999988</v>
      </c>
      <c r="H137" s="59">
        <f t="shared" si="5"/>
        <v>3969.1554910242871</v>
      </c>
      <c r="I137" s="40"/>
      <c r="J137" s="40"/>
      <c r="K137" s="40"/>
      <c r="L137" s="40"/>
      <c r="M137" s="41" t="s">
        <v>298</v>
      </c>
      <c r="N137" s="42"/>
      <c r="O137" s="42"/>
      <c r="P137" s="42"/>
      <c r="Q137" s="42"/>
      <c r="R137" s="42"/>
    </row>
    <row r="138" spans="1:18" x14ac:dyDescent="0.25">
      <c r="A138" s="46" t="s">
        <v>183</v>
      </c>
      <c r="B138" s="14">
        <v>14.47</v>
      </c>
      <c r="C138" s="14">
        <v>17.13</v>
      </c>
      <c r="D138" s="58">
        <f t="shared" si="4"/>
        <v>15.356666666666667</v>
      </c>
      <c r="E138" s="14">
        <v>697929.06</v>
      </c>
      <c r="F138" s="14">
        <v>791133.59</v>
      </c>
      <c r="G138" s="40">
        <v>93204.529999999912</v>
      </c>
      <c r="H138" s="59">
        <f t="shared" si="5"/>
        <v>4293.1060885608849</v>
      </c>
      <c r="I138" s="40"/>
      <c r="J138" s="40"/>
      <c r="K138" s="40"/>
      <c r="L138" s="40"/>
      <c r="M138" s="41" t="s">
        <v>298</v>
      </c>
      <c r="N138" s="42"/>
      <c r="O138" s="42"/>
      <c r="P138" s="42"/>
      <c r="Q138" s="42"/>
      <c r="R138" s="42"/>
    </row>
    <row r="139" spans="1:18" x14ac:dyDescent="0.25">
      <c r="A139" s="46" t="s">
        <v>184</v>
      </c>
      <c r="B139" s="14">
        <v>23.11</v>
      </c>
      <c r="C139" s="14">
        <v>21.59</v>
      </c>
      <c r="D139" s="58">
        <f t="shared" si="4"/>
        <v>22.603333333333335</v>
      </c>
      <c r="E139" s="14">
        <v>1328501.2</v>
      </c>
      <c r="F139" s="14">
        <v>1392664.47</v>
      </c>
      <c r="G139" s="40">
        <v>64163.270000000019</v>
      </c>
      <c r="H139" s="59">
        <f t="shared" si="5"/>
        <v>5134.4361819790583</v>
      </c>
      <c r="I139" s="40"/>
      <c r="J139" s="40"/>
      <c r="K139" s="40"/>
      <c r="L139" s="40"/>
      <c r="M139" s="41" t="s">
        <v>298</v>
      </c>
      <c r="N139" s="42"/>
      <c r="O139" s="42"/>
      <c r="P139" s="42"/>
      <c r="Q139" s="42"/>
      <c r="R139" s="42"/>
    </row>
    <row r="140" spans="1:18" x14ac:dyDescent="0.25">
      <c r="A140" s="46" t="s">
        <v>185</v>
      </c>
      <c r="B140" s="14">
        <v>94.23</v>
      </c>
      <c r="C140" s="14">
        <v>95.24</v>
      </c>
      <c r="D140" s="58">
        <f t="shared" si="4"/>
        <v>94.566666666666663</v>
      </c>
      <c r="E140" s="14">
        <v>7109277.4500000002</v>
      </c>
      <c r="F140" s="14">
        <v>7609514.4500000002</v>
      </c>
      <c r="G140" s="40">
        <v>500237</v>
      </c>
      <c r="H140" s="59">
        <f t="shared" si="5"/>
        <v>6705.5996210786043</v>
      </c>
      <c r="I140" s="40"/>
      <c r="J140" s="40"/>
      <c r="K140" s="40"/>
      <c r="L140" s="40"/>
      <c r="M140" s="41" t="s">
        <v>298</v>
      </c>
      <c r="N140" s="42"/>
      <c r="O140" s="42"/>
      <c r="P140" s="42"/>
      <c r="Q140" s="42"/>
      <c r="R140" s="42"/>
    </row>
    <row r="141" spans="1:18" s="39" customFormat="1" x14ac:dyDescent="0.25">
      <c r="A141" s="47"/>
      <c r="B141" s="48">
        <f>SUM(B137:B140)</f>
        <v>135.46</v>
      </c>
      <c r="C141" s="48">
        <f>SUM(C137:C140)</f>
        <v>136.13</v>
      </c>
      <c r="D141" s="57">
        <f t="shared" si="4"/>
        <v>135.68333333333334</v>
      </c>
      <c r="E141" s="48"/>
      <c r="F141" s="48">
        <f>SUM(F137:F140)</f>
        <v>9943664.120000001</v>
      </c>
      <c r="G141" s="43"/>
      <c r="H141" s="60">
        <f t="shared" si="5"/>
        <v>6107.1515292961558</v>
      </c>
      <c r="I141" s="43"/>
      <c r="J141" s="43"/>
      <c r="K141" s="43"/>
      <c r="L141" s="43"/>
      <c r="M141" s="44"/>
      <c r="N141" s="45"/>
      <c r="O141" s="45"/>
      <c r="P141" s="45"/>
      <c r="Q141" s="45"/>
      <c r="R141" s="45"/>
    </row>
    <row r="142" spans="1:18" x14ac:dyDescent="0.25">
      <c r="A142" s="46" t="s">
        <v>182</v>
      </c>
      <c r="B142" s="14">
        <v>2</v>
      </c>
      <c r="C142" s="14">
        <v>3.16</v>
      </c>
      <c r="D142" s="58">
        <f t="shared" si="4"/>
        <v>2.3866666666666667</v>
      </c>
      <c r="E142" s="14">
        <v>98118.59</v>
      </c>
      <c r="F142" s="14">
        <v>106308.02</v>
      </c>
      <c r="G142" s="40">
        <v>8189.4300000000076</v>
      </c>
      <c r="H142" s="59">
        <f t="shared" si="5"/>
        <v>3711.8722067039107</v>
      </c>
      <c r="I142" s="40"/>
      <c r="J142" s="40"/>
      <c r="K142" s="40"/>
      <c r="L142" s="40"/>
      <c r="M142" s="41" t="s">
        <v>297</v>
      </c>
      <c r="N142" s="42"/>
      <c r="O142" s="42"/>
      <c r="P142" s="42"/>
      <c r="Q142" s="42"/>
      <c r="R142" s="42"/>
    </row>
    <row r="143" spans="1:18" x14ac:dyDescent="0.25">
      <c r="A143" s="46" t="s">
        <v>183</v>
      </c>
      <c r="B143" s="14">
        <v>4.1100000000000003</v>
      </c>
      <c r="C143" s="14">
        <v>5.62</v>
      </c>
      <c r="D143" s="58">
        <f t="shared" si="4"/>
        <v>4.6133333333333333</v>
      </c>
      <c r="E143" s="14">
        <v>210087.94</v>
      </c>
      <c r="F143" s="14">
        <v>232377.93</v>
      </c>
      <c r="G143" s="40">
        <v>22289.989999999991</v>
      </c>
      <c r="H143" s="59">
        <f t="shared" si="5"/>
        <v>4197.5782153179189</v>
      </c>
      <c r="I143" s="40"/>
      <c r="J143" s="40"/>
      <c r="K143" s="40"/>
      <c r="L143" s="40"/>
      <c r="M143" s="41" t="s">
        <v>297</v>
      </c>
      <c r="N143" s="42"/>
      <c r="O143" s="42"/>
      <c r="P143" s="42"/>
      <c r="Q143" s="42"/>
      <c r="R143" s="42"/>
    </row>
    <row r="144" spans="1:18" x14ac:dyDescent="0.25">
      <c r="A144" s="46" t="s">
        <v>184</v>
      </c>
      <c r="B144" s="14">
        <v>7.15</v>
      </c>
      <c r="C144" s="14">
        <v>7.06</v>
      </c>
      <c r="D144" s="58">
        <f t="shared" si="4"/>
        <v>7.12</v>
      </c>
      <c r="E144" s="14">
        <v>418773.91</v>
      </c>
      <c r="F144" s="14">
        <v>439324.36</v>
      </c>
      <c r="G144" s="40">
        <v>20550.450000000012</v>
      </c>
      <c r="H144" s="59">
        <f t="shared" si="5"/>
        <v>5141.904962546816</v>
      </c>
      <c r="I144" s="40"/>
      <c r="J144" s="40"/>
      <c r="K144" s="40"/>
      <c r="L144" s="40"/>
      <c r="M144" s="41" t="s">
        <v>297</v>
      </c>
      <c r="N144" s="42"/>
      <c r="O144" s="42"/>
      <c r="P144" s="42"/>
      <c r="Q144" s="42"/>
      <c r="R144" s="42"/>
    </row>
    <row r="145" spans="1:18" x14ac:dyDescent="0.25">
      <c r="A145" s="46" t="s">
        <v>185</v>
      </c>
      <c r="B145" s="14">
        <v>95.93</v>
      </c>
      <c r="C145" s="14">
        <v>90.75</v>
      </c>
      <c r="D145" s="58">
        <f t="shared" si="4"/>
        <v>94.203333333333333</v>
      </c>
      <c r="E145" s="14">
        <v>7075884.7599999998</v>
      </c>
      <c r="F145" s="14">
        <v>7115302.0899999999</v>
      </c>
      <c r="G145" s="40">
        <v>39417.330000000075</v>
      </c>
      <c r="H145" s="59">
        <f t="shared" si="5"/>
        <v>6294.27664449241</v>
      </c>
      <c r="I145" s="40"/>
      <c r="J145" s="40"/>
      <c r="K145" s="40"/>
      <c r="L145" s="40"/>
      <c r="M145" s="41" t="s">
        <v>297</v>
      </c>
      <c r="N145" s="42"/>
      <c r="O145" s="42"/>
      <c r="P145" s="42"/>
      <c r="Q145" s="42"/>
      <c r="R145" s="42"/>
    </row>
    <row r="146" spans="1:18" s="39" customFormat="1" x14ac:dyDescent="0.25">
      <c r="A146" s="47"/>
      <c r="B146" s="48">
        <f>SUM(B142:B145)</f>
        <v>109.19000000000001</v>
      </c>
      <c r="C146" s="48">
        <f>SUM(C142:C145)</f>
        <v>106.59</v>
      </c>
      <c r="D146" s="57">
        <f t="shared" si="4"/>
        <v>108.32333333333334</v>
      </c>
      <c r="E146" s="48"/>
      <c r="F146" s="48">
        <f>SUM(F142:F145)</f>
        <v>7893312.4000000004</v>
      </c>
      <c r="G146" s="43"/>
      <c r="H146" s="60">
        <f t="shared" si="5"/>
        <v>6072.3392928578023</v>
      </c>
      <c r="I146" s="43"/>
      <c r="J146" s="43"/>
      <c r="K146" s="43"/>
      <c r="L146" s="43"/>
      <c r="M146" s="44"/>
      <c r="N146" s="45"/>
      <c r="O146" s="45"/>
      <c r="P146" s="45"/>
      <c r="Q146" s="45"/>
      <c r="R146" s="45"/>
    </row>
    <row r="147" spans="1:18" x14ac:dyDescent="0.25">
      <c r="A147" s="46" t="s">
        <v>182</v>
      </c>
      <c r="B147" s="14">
        <v>3.74</v>
      </c>
      <c r="C147" s="14">
        <v>3.28</v>
      </c>
      <c r="D147" s="58">
        <f t="shared" si="4"/>
        <v>3.5866666666666664</v>
      </c>
      <c r="E147" s="14">
        <v>146275.43</v>
      </c>
      <c r="F147" s="14">
        <v>155285.1</v>
      </c>
      <c r="G147" s="40">
        <v>9009.6700000000128</v>
      </c>
      <c r="H147" s="59">
        <f t="shared" si="5"/>
        <v>3607.9251858736061</v>
      </c>
      <c r="I147" s="40"/>
      <c r="J147" s="40"/>
      <c r="K147" s="40"/>
      <c r="L147" s="40"/>
      <c r="M147" s="41" t="s">
        <v>296</v>
      </c>
      <c r="N147" s="42"/>
      <c r="O147" s="42"/>
      <c r="P147" s="42"/>
      <c r="Q147" s="42"/>
      <c r="R147" s="42"/>
    </row>
    <row r="148" spans="1:18" x14ac:dyDescent="0.25">
      <c r="A148" s="46" t="s">
        <v>183</v>
      </c>
      <c r="B148" s="14">
        <v>9.68</v>
      </c>
      <c r="C148" s="14">
        <v>11.85</v>
      </c>
      <c r="D148" s="58">
        <f t="shared" si="4"/>
        <v>10.403333333333334</v>
      </c>
      <c r="E148" s="14">
        <v>473028.32</v>
      </c>
      <c r="F148" s="14">
        <v>502475.53</v>
      </c>
      <c r="G148" s="40">
        <v>29447.210000000021</v>
      </c>
      <c r="H148" s="59">
        <f t="shared" si="5"/>
        <v>4024.9561839154117</v>
      </c>
      <c r="I148" s="40"/>
      <c r="J148" s="40"/>
      <c r="K148" s="40"/>
      <c r="L148" s="40"/>
      <c r="M148" s="41" t="s">
        <v>296</v>
      </c>
      <c r="N148" s="42"/>
      <c r="O148" s="42"/>
      <c r="P148" s="42"/>
      <c r="Q148" s="42"/>
      <c r="R148" s="42"/>
    </row>
    <row r="149" spans="1:18" x14ac:dyDescent="0.25">
      <c r="A149" s="46" t="s">
        <v>184</v>
      </c>
      <c r="B149" s="14">
        <v>13.62</v>
      </c>
      <c r="C149" s="14">
        <v>12.15</v>
      </c>
      <c r="D149" s="58">
        <f t="shared" si="4"/>
        <v>13.13</v>
      </c>
      <c r="E149" s="14">
        <v>771258.69</v>
      </c>
      <c r="F149" s="14">
        <v>758667.38</v>
      </c>
      <c r="G149" s="40">
        <v>-12591.309999999939</v>
      </c>
      <c r="H149" s="59">
        <f t="shared" si="5"/>
        <v>4815.1014216806298</v>
      </c>
      <c r="I149" s="40"/>
      <c r="J149" s="40"/>
      <c r="K149" s="40"/>
      <c r="L149" s="40"/>
      <c r="M149" s="41" t="s">
        <v>296</v>
      </c>
      <c r="N149" s="42"/>
      <c r="O149" s="42"/>
      <c r="P149" s="42"/>
      <c r="Q149" s="42"/>
      <c r="R149" s="42"/>
    </row>
    <row r="150" spans="1:18" x14ac:dyDescent="0.25">
      <c r="A150" s="46" t="s">
        <v>185</v>
      </c>
      <c r="B150" s="14">
        <v>70.94</v>
      </c>
      <c r="C150" s="14">
        <v>71.989999999999995</v>
      </c>
      <c r="D150" s="58">
        <f t="shared" si="4"/>
        <v>71.290000000000006</v>
      </c>
      <c r="E150" s="14">
        <v>5359681.41</v>
      </c>
      <c r="F150" s="14">
        <v>5272408.1100000003</v>
      </c>
      <c r="G150" s="40">
        <v>-87273.299999999814</v>
      </c>
      <c r="H150" s="59">
        <f t="shared" si="5"/>
        <v>6163.0992074624774</v>
      </c>
      <c r="I150" s="40"/>
      <c r="J150" s="40"/>
      <c r="K150" s="40"/>
      <c r="L150" s="40"/>
      <c r="M150" s="41" t="s">
        <v>296</v>
      </c>
      <c r="N150" s="42"/>
      <c r="O150" s="42"/>
      <c r="P150" s="42"/>
      <c r="Q150" s="42"/>
      <c r="R150" s="42"/>
    </row>
    <row r="151" spans="1:18" s="39" customFormat="1" x14ac:dyDescent="0.25">
      <c r="A151" s="47"/>
      <c r="B151" s="48">
        <f>SUM(B147:B150)</f>
        <v>97.97999999999999</v>
      </c>
      <c r="C151" s="48">
        <f>SUM(C147:C150)</f>
        <v>99.27</v>
      </c>
      <c r="D151" s="57">
        <f t="shared" si="4"/>
        <v>98.409999999999982</v>
      </c>
      <c r="E151" s="48"/>
      <c r="F151" s="48">
        <f>SUM(F147:F150)</f>
        <v>6688836.1200000001</v>
      </c>
      <c r="G151" s="43"/>
      <c r="H151" s="60">
        <f t="shared" si="5"/>
        <v>5664.0891169596589</v>
      </c>
      <c r="I151" s="43"/>
      <c r="J151" s="43"/>
      <c r="K151" s="43"/>
      <c r="L151" s="43"/>
      <c r="M151" s="44"/>
      <c r="N151" s="45"/>
      <c r="O151" s="45"/>
      <c r="P151" s="45"/>
      <c r="Q151" s="45"/>
      <c r="R151" s="45"/>
    </row>
    <row r="152" spans="1:18" x14ac:dyDescent="0.25">
      <c r="A152" s="46" t="s">
        <v>182</v>
      </c>
      <c r="B152" s="14">
        <v>7.05</v>
      </c>
      <c r="C152" s="14">
        <v>4.09</v>
      </c>
      <c r="D152" s="58">
        <f t="shared" si="4"/>
        <v>6.0633333333333326</v>
      </c>
      <c r="E152" s="14">
        <v>246116.23</v>
      </c>
      <c r="F152" s="14">
        <v>247545.21</v>
      </c>
      <c r="G152" s="40">
        <v>1428.9799999999814</v>
      </c>
      <c r="H152" s="59">
        <f t="shared" si="5"/>
        <v>3402.2156404617926</v>
      </c>
      <c r="I152" s="40"/>
      <c r="J152" s="40"/>
      <c r="K152" s="40"/>
      <c r="L152" s="40"/>
      <c r="M152" s="41" t="s">
        <v>295</v>
      </c>
      <c r="N152" s="42"/>
      <c r="O152" s="42"/>
      <c r="P152" s="42"/>
      <c r="Q152" s="42"/>
      <c r="R152" s="42"/>
    </row>
    <row r="153" spans="1:18" x14ac:dyDescent="0.25">
      <c r="A153" s="46" t="s">
        <v>183</v>
      </c>
      <c r="B153" s="14">
        <v>33.47</v>
      </c>
      <c r="C153" s="14">
        <v>32.03</v>
      </c>
      <c r="D153" s="58">
        <f t="shared" si="4"/>
        <v>32.99</v>
      </c>
      <c r="E153" s="14">
        <v>1495087.23</v>
      </c>
      <c r="F153" s="14">
        <v>1598112.82</v>
      </c>
      <c r="G153" s="40">
        <v>103025.59000000008</v>
      </c>
      <c r="H153" s="59">
        <f t="shared" si="5"/>
        <v>4036.8617257754872</v>
      </c>
      <c r="I153" s="40"/>
      <c r="J153" s="40"/>
      <c r="K153" s="40"/>
      <c r="L153" s="40"/>
      <c r="M153" s="41" t="s">
        <v>295</v>
      </c>
      <c r="N153" s="42"/>
      <c r="O153" s="42"/>
      <c r="P153" s="42"/>
      <c r="Q153" s="42"/>
      <c r="R153" s="42"/>
    </row>
    <row r="154" spans="1:18" x14ac:dyDescent="0.25">
      <c r="A154" s="46" t="s">
        <v>184</v>
      </c>
      <c r="B154" s="14">
        <v>22.76</v>
      </c>
      <c r="C154" s="14">
        <v>22.46</v>
      </c>
      <c r="D154" s="58">
        <f t="shared" si="4"/>
        <v>22.66</v>
      </c>
      <c r="E154" s="14">
        <v>1332772.82</v>
      </c>
      <c r="F154" s="14">
        <v>1367318.4</v>
      </c>
      <c r="G154" s="40">
        <v>34545.579999999842</v>
      </c>
      <c r="H154" s="59">
        <f t="shared" si="5"/>
        <v>5028.3848190644303</v>
      </c>
      <c r="I154" s="40"/>
      <c r="J154" s="40"/>
      <c r="K154" s="40"/>
      <c r="L154" s="40"/>
      <c r="M154" s="41" t="s">
        <v>295</v>
      </c>
      <c r="N154" s="42"/>
      <c r="O154" s="42"/>
      <c r="P154" s="42"/>
      <c r="Q154" s="42"/>
      <c r="R154" s="42"/>
    </row>
    <row r="155" spans="1:18" x14ac:dyDescent="0.25">
      <c r="A155" s="46" t="s">
        <v>185</v>
      </c>
      <c r="B155" s="14">
        <v>173.15</v>
      </c>
      <c r="C155" s="14">
        <v>171.73</v>
      </c>
      <c r="D155" s="58">
        <f t="shared" si="4"/>
        <v>172.67666666666665</v>
      </c>
      <c r="E155" s="14">
        <v>12978177.949999999</v>
      </c>
      <c r="F155" s="14">
        <v>13243233.439999999</v>
      </c>
      <c r="G155" s="40">
        <v>265055.49000000022</v>
      </c>
      <c r="H155" s="59">
        <f t="shared" si="5"/>
        <v>6391.1517865760679</v>
      </c>
      <c r="I155" s="40"/>
      <c r="J155" s="40"/>
      <c r="K155" s="40"/>
      <c r="L155" s="40"/>
      <c r="M155" s="41" t="s">
        <v>295</v>
      </c>
      <c r="N155" s="42"/>
      <c r="O155" s="42"/>
      <c r="P155" s="42"/>
      <c r="Q155" s="42"/>
      <c r="R155" s="42"/>
    </row>
    <row r="156" spans="1:18" s="39" customFormat="1" x14ac:dyDescent="0.25">
      <c r="A156" s="47"/>
      <c r="B156" s="48">
        <f>SUM(B152:B155)</f>
        <v>236.43</v>
      </c>
      <c r="C156" s="48">
        <f>SUM(C152:C155)</f>
        <v>230.31</v>
      </c>
      <c r="D156" s="57">
        <f t="shared" si="4"/>
        <v>234.39000000000001</v>
      </c>
      <c r="E156" s="48"/>
      <c r="F156" s="48">
        <f>SUM(F152:F155)</f>
        <v>16456209.869999999</v>
      </c>
      <c r="G156" s="43"/>
      <c r="H156" s="60">
        <f t="shared" si="5"/>
        <v>5850.7223964332943</v>
      </c>
      <c r="I156" s="43"/>
      <c r="J156" s="43"/>
      <c r="K156" s="43"/>
      <c r="L156" s="43"/>
      <c r="M156" s="44"/>
      <c r="N156" s="45"/>
      <c r="O156" s="45"/>
      <c r="P156" s="45"/>
      <c r="Q156" s="45"/>
      <c r="R156" s="45"/>
    </row>
    <row r="157" spans="1:18" x14ac:dyDescent="0.25">
      <c r="A157" s="46" t="s">
        <v>182</v>
      </c>
      <c r="B157" s="14">
        <v>4</v>
      </c>
      <c r="C157" s="14">
        <v>1.67</v>
      </c>
      <c r="D157" s="58">
        <f t="shared" si="4"/>
        <v>3.2233333333333332</v>
      </c>
      <c r="E157" s="14">
        <v>130434.1</v>
      </c>
      <c r="F157" s="14">
        <v>135688.71</v>
      </c>
      <c r="G157" s="40">
        <v>5254.609999999986</v>
      </c>
      <c r="H157" s="59">
        <f t="shared" si="5"/>
        <v>3507.9811271975182</v>
      </c>
      <c r="I157" s="40"/>
      <c r="J157" s="40"/>
      <c r="K157" s="40"/>
      <c r="L157" s="40"/>
      <c r="M157" s="41" t="s">
        <v>294</v>
      </c>
      <c r="N157" s="42"/>
      <c r="O157" s="42"/>
      <c r="P157" s="42"/>
      <c r="Q157" s="42"/>
      <c r="R157" s="42"/>
    </row>
    <row r="158" spans="1:18" x14ac:dyDescent="0.25">
      <c r="A158" s="46" t="s">
        <v>183</v>
      </c>
      <c r="B158" s="14">
        <v>18.739999999999998</v>
      </c>
      <c r="C158" s="14">
        <v>22.61</v>
      </c>
      <c r="D158" s="58">
        <f t="shared" si="4"/>
        <v>20.029999999999998</v>
      </c>
      <c r="E158" s="14">
        <v>910559.89</v>
      </c>
      <c r="F158" s="14">
        <v>992328.76</v>
      </c>
      <c r="G158" s="40">
        <v>81768.87</v>
      </c>
      <c r="H158" s="59">
        <f t="shared" si="5"/>
        <v>4128.5104010650693</v>
      </c>
      <c r="I158" s="40"/>
      <c r="J158" s="40"/>
      <c r="K158" s="40"/>
      <c r="L158" s="40"/>
      <c r="M158" s="41" t="s">
        <v>294</v>
      </c>
      <c r="N158" s="42"/>
      <c r="O158" s="42"/>
      <c r="P158" s="42"/>
      <c r="Q158" s="42"/>
      <c r="R158" s="42"/>
    </row>
    <row r="159" spans="1:18" x14ac:dyDescent="0.25">
      <c r="A159" s="46" t="s">
        <v>184</v>
      </c>
      <c r="B159" s="14">
        <v>17.149999999999999</v>
      </c>
      <c r="C159" s="14">
        <v>16.05</v>
      </c>
      <c r="D159" s="58">
        <f t="shared" si="4"/>
        <v>16.783333333333331</v>
      </c>
      <c r="E159" s="14">
        <v>986455.21</v>
      </c>
      <c r="F159" s="14">
        <v>1024569.78</v>
      </c>
      <c r="G159" s="40">
        <v>38114.570000000065</v>
      </c>
      <c r="H159" s="59">
        <f t="shared" si="5"/>
        <v>5087.2382323733873</v>
      </c>
      <c r="I159" s="40"/>
      <c r="J159" s="40"/>
      <c r="K159" s="40"/>
      <c r="L159" s="40"/>
      <c r="M159" s="41" t="s">
        <v>294</v>
      </c>
      <c r="N159" s="42"/>
      <c r="O159" s="42"/>
      <c r="P159" s="42"/>
      <c r="Q159" s="42"/>
      <c r="R159" s="42"/>
    </row>
    <row r="160" spans="1:18" x14ac:dyDescent="0.25">
      <c r="A160" s="46" t="s">
        <v>185</v>
      </c>
      <c r="B160" s="14">
        <v>72.040000000000006</v>
      </c>
      <c r="C160" s="14">
        <v>72.77</v>
      </c>
      <c r="D160" s="58">
        <f t="shared" si="4"/>
        <v>72.283333333333346</v>
      </c>
      <c r="E160" s="14">
        <v>5434032.7999999998</v>
      </c>
      <c r="F160" s="14">
        <v>5784337.3799999999</v>
      </c>
      <c r="G160" s="40">
        <v>350304.58000000007</v>
      </c>
      <c r="H160" s="59">
        <f t="shared" si="5"/>
        <v>6668.5927830297433</v>
      </c>
      <c r="I160" s="40"/>
      <c r="J160" s="40"/>
      <c r="K160" s="40"/>
      <c r="L160" s="40"/>
      <c r="M160" s="41" t="s">
        <v>294</v>
      </c>
      <c r="N160" s="42"/>
      <c r="O160" s="42"/>
      <c r="P160" s="42"/>
      <c r="Q160" s="42"/>
      <c r="R160" s="42"/>
    </row>
    <row r="161" spans="1:18" s="39" customFormat="1" x14ac:dyDescent="0.25">
      <c r="A161" s="47"/>
      <c r="B161" s="48">
        <f>SUM(B157:B160)</f>
        <v>111.93</v>
      </c>
      <c r="C161" s="48">
        <f>SUM(C157:C160)</f>
        <v>113.1</v>
      </c>
      <c r="D161" s="57">
        <f t="shared" si="4"/>
        <v>112.32000000000001</v>
      </c>
      <c r="E161" s="48"/>
      <c r="F161" s="48">
        <f>SUM(F157:F160)</f>
        <v>7936924.6299999999</v>
      </c>
      <c r="G161" s="43"/>
      <c r="H161" s="60">
        <f t="shared" si="5"/>
        <v>5888.6252299976259</v>
      </c>
      <c r="I161" s="43"/>
      <c r="J161" s="43"/>
      <c r="K161" s="43"/>
      <c r="L161" s="43"/>
      <c r="M161" s="44"/>
      <c r="N161" s="45"/>
      <c r="O161" s="45"/>
      <c r="P161" s="45"/>
      <c r="Q161" s="45"/>
      <c r="R161" s="45"/>
    </row>
    <row r="162" spans="1:18" x14ac:dyDescent="0.25">
      <c r="A162" s="46" t="s">
        <v>182</v>
      </c>
      <c r="B162" s="14">
        <v>1.75</v>
      </c>
      <c r="C162" s="14">
        <v>1</v>
      </c>
      <c r="D162" s="58">
        <f t="shared" si="4"/>
        <v>1.5</v>
      </c>
      <c r="E162" s="14">
        <v>60876.9</v>
      </c>
      <c r="F162" s="14">
        <v>92508.26</v>
      </c>
      <c r="G162" s="40">
        <v>31631.359999999993</v>
      </c>
      <c r="H162" s="59">
        <f t="shared" si="5"/>
        <v>5139.347777777778</v>
      </c>
      <c r="I162" s="40"/>
      <c r="J162" s="40"/>
      <c r="K162" s="40"/>
      <c r="L162" s="40"/>
      <c r="M162" s="41" t="s">
        <v>293</v>
      </c>
      <c r="N162" s="42"/>
      <c r="O162" s="42"/>
      <c r="P162" s="42"/>
      <c r="Q162" s="42"/>
      <c r="R162" s="42"/>
    </row>
    <row r="163" spans="1:18" x14ac:dyDescent="0.25">
      <c r="A163" s="46" t="s">
        <v>183</v>
      </c>
      <c r="B163" s="14">
        <v>4.6500000000000004</v>
      </c>
      <c r="C163" s="14">
        <v>6.22</v>
      </c>
      <c r="D163" s="58">
        <f t="shared" si="4"/>
        <v>5.1733333333333329</v>
      </c>
      <c r="E163" s="14">
        <v>235516.86</v>
      </c>
      <c r="F163" s="14">
        <v>274458.96999999997</v>
      </c>
      <c r="G163" s="40">
        <v>38942.109999999986</v>
      </c>
      <c r="H163" s="59">
        <f t="shared" si="5"/>
        <v>4421.0529961340208</v>
      </c>
      <c r="I163" s="40"/>
      <c r="J163" s="40"/>
      <c r="K163" s="40"/>
      <c r="L163" s="40"/>
      <c r="M163" s="41" t="s">
        <v>293</v>
      </c>
      <c r="N163" s="42"/>
      <c r="O163" s="42"/>
      <c r="P163" s="42"/>
      <c r="Q163" s="42"/>
      <c r="R163" s="42"/>
    </row>
    <row r="164" spans="1:18" x14ac:dyDescent="0.25">
      <c r="A164" s="46" t="s">
        <v>184</v>
      </c>
      <c r="B164" s="14">
        <v>3.18</v>
      </c>
      <c r="C164" s="14">
        <v>3.67</v>
      </c>
      <c r="D164" s="58">
        <f t="shared" si="4"/>
        <v>3.3433333333333337</v>
      </c>
      <c r="E164" s="14">
        <v>197052.65</v>
      </c>
      <c r="F164" s="14">
        <v>198528.62</v>
      </c>
      <c r="G164" s="40">
        <v>1475.9700000000012</v>
      </c>
      <c r="H164" s="59">
        <f t="shared" si="5"/>
        <v>4948.3703888334994</v>
      </c>
      <c r="I164" s="40"/>
      <c r="J164" s="40"/>
      <c r="K164" s="40"/>
      <c r="L164" s="40"/>
      <c r="M164" s="41" t="s">
        <v>293</v>
      </c>
      <c r="N164" s="42"/>
      <c r="O164" s="42"/>
      <c r="P164" s="42"/>
      <c r="Q164" s="42"/>
      <c r="R164" s="42"/>
    </row>
    <row r="165" spans="1:18" x14ac:dyDescent="0.25">
      <c r="A165" s="46" t="s">
        <v>185</v>
      </c>
      <c r="B165" s="14">
        <v>24.3</v>
      </c>
      <c r="C165" s="14">
        <v>24.22</v>
      </c>
      <c r="D165" s="58">
        <f t="shared" si="4"/>
        <v>24.27333333333333</v>
      </c>
      <c r="E165" s="14">
        <v>1824473.1</v>
      </c>
      <c r="F165" s="14">
        <v>1979558.87</v>
      </c>
      <c r="G165" s="40">
        <v>155085.77000000002</v>
      </c>
      <c r="H165" s="59">
        <f t="shared" si="5"/>
        <v>6796.0686281241433</v>
      </c>
      <c r="I165" s="40"/>
      <c r="J165" s="40"/>
      <c r="K165" s="40"/>
      <c r="L165" s="40"/>
      <c r="M165" s="41" t="s">
        <v>293</v>
      </c>
      <c r="N165" s="42"/>
      <c r="O165" s="42"/>
      <c r="P165" s="42"/>
      <c r="Q165" s="42"/>
      <c r="R165" s="42"/>
    </row>
    <row r="166" spans="1:18" s="39" customFormat="1" x14ac:dyDescent="0.25">
      <c r="A166" s="47"/>
      <c r="B166" s="48">
        <f>SUM(B162:B165)</f>
        <v>33.880000000000003</v>
      </c>
      <c r="C166" s="48">
        <f>SUM(C162:C165)</f>
        <v>35.11</v>
      </c>
      <c r="D166" s="57">
        <f t="shared" si="4"/>
        <v>34.29</v>
      </c>
      <c r="E166" s="48"/>
      <c r="F166" s="48">
        <f>SUM(F162:F165)</f>
        <v>2545054.7200000002</v>
      </c>
      <c r="G166" s="43"/>
      <c r="H166" s="60">
        <f t="shared" si="5"/>
        <v>6185.1237484203375</v>
      </c>
      <c r="I166" s="43"/>
      <c r="J166" s="43"/>
      <c r="K166" s="43"/>
      <c r="L166" s="43"/>
      <c r="M166" s="44"/>
      <c r="N166" s="45"/>
      <c r="O166" s="45"/>
      <c r="P166" s="45"/>
      <c r="Q166" s="45"/>
      <c r="R166" s="45"/>
    </row>
    <row r="167" spans="1:18" x14ac:dyDescent="0.25">
      <c r="A167" s="46" t="s">
        <v>182</v>
      </c>
      <c r="B167" s="14">
        <v>5.38</v>
      </c>
      <c r="C167" s="14">
        <v>2.02</v>
      </c>
      <c r="D167" s="58">
        <f t="shared" si="4"/>
        <v>4.26</v>
      </c>
      <c r="E167" s="14">
        <v>172233.58</v>
      </c>
      <c r="F167" s="14">
        <v>181250.92</v>
      </c>
      <c r="G167" s="40">
        <v>9017.3400000000256</v>
      </c>
      <c r="H167" s="59">
        <f t="shared" si="5"/>
        <v>3545.5970266040695</v>
      </c>
      <c r="I167" s="40"/>
      <c r="J167" s="40"/>
      <c r="K167" s="40"/>
      <c r="L167" s="40"/>
      <c r="M167" s="41" t="s">
        <v>292</v>
      </c>
      <c r="N167" s="42"/>
      <c r="O167" s="42"/>
      <c r="P167" s="42"/>
      <c r="Q167" s="42"/>
      <c r="R167" s="42"/>
    </row>
    <row r="168" spans="1:18" x14ac:dyDescent="0.25">
      <c r="A168" s="46" t="s">
        <v>183</v>
      </c>
      <c r="B168" s="14">
        <v>31.94</v>
      </c>
      <c r="C168" s="14">
        <v>36.53</v>
      </c>
      <c r="D168" s="58">
        <f t="shared" si="4"/>
        <v>33.47</v>
      </c>
      <c r="E168" s="14">
        <v>1520427.23</v>
      </c>
      <c r="F168" s="14">
        <v>1668499.84</v>
      </c>
      <c r="G168" s="40">
        <v>148072.6100000001</v>
      </c>
      <c r="H168" s="59">
        <f t="shared" si="5"/>
        <v>4154.2173090329652</v>
      </c>
      <c r="I168" s="40"/>
      <c r="J168" s="40"/>
      <c r="K168" s="40"/>
      <c r="L168" s="40"/>
      <c r="M168" s="41" t="s">
        <v>292</v>
      </c>
      <c r="N168" s="42"/>
      <c r="O168" s="42"/>
      <c r="P168" s="42"/>
      <c r="Q168" s="42"/>
      <c r="R168" s="42"/>
    </row>
    <row r="169" spans="1:18" x14ac:dyDescent="0.25">
      <c r="A169" s="46" t="s">
        <v>184</v>
      </c>
      <c r="B169" s="14">
        <v>35.29</v>
      </c>
      <c r="C169" s="14">
        <v>36.53</v>
      </c>
      <c r="D169" s="58">
        <f t="shared" si="4"/>
        <v>35.703333333333333</v>
      </c>
      <c r="E169" s="14">
        <v>2101247.79</v>
      </c>
      <c r="F169" s="14">
        <v>2135149.2799999998</v>
      </c>
      <c r="G169" s="40">
        <v>33901.489999999758</v>
      </c>
      <c r="H169" s="59">
        <f t="shared" si="5"/>
        <v>4983.5432732704694</v>
      </c>
      <c r="I169" s="40"/>
      <c r="J169" s="40"/>
      <c r="K169" s="40"/>
      <c r="L169" s="40"/>
      <c r="M169" s="41" t="s">
        <v>292</v>
      </c>
      <c r="N169" s="42"/>
      <c r="O169" s="42"/>
      <c r="P169" s="42"/>
      <c r="Q169" s="42"/>
      <c r="R169" s="42"/>
    </row>
    <row r="170" spans="1:18" x14ac:dyDescent="0.25">
      <c r="A170" s="46" t="s">
        <v>185</v>
      </c>
      <c r="B170" s="14">
        <v>187.95</v>
      </c>
      <c r="C170" s="14">
        <v>186.62</v>
      </c>
      <c r="D170" s="58">
        <f t="shared" si="4"/>
        <v>187.50666666666666</v>
      </c>
      <c r="E170" s="14">
        <v>14092991.810000001</v>
      </c>
      <c r="F170" s="14">
        <v>14217492.050000001</v>
      </c>
      <c r="G170" s="40">
        <v>124500.24000000022</v>
      </c>
      <c r="H170" s="59">
        <f t="shared" si="5"/>
        <v>6318.6606920642835</v>
      </c>
      <c r="I170" s="40"/>
      <c r="J170" s="40"/>
      <c r="K170" s="40"/>
      <c r="L170" s="40"/>
      <c r="M170" s="41" t="s">
        <v>292</v>
      </c>
      <c r="N170" s="42"/>
      <c r="O170" s="42"/>
      <c r="P170" s="42"/>
      <c r="Q170" s="42"/>
      <c r="R170" s="42"/>
    </row>
    <row r="171" spans="1:18" s="39" customFormat="1" x14ac:dyDescent="0.25">
      <c r="A171" s="47"/>
      <c r="B171" s="48">
        <f>SUM(B167:B170)</f>
        <v>260.56</v>
      </c>
      <c r="C171" s="48">
        <f>SUM(C167:C170)</f>
        <v>261.70000000000005</v>
      </c>
      <c r="D171" s="57">
        <f t="shared" si="4"/>
        <v>260.94</v>
      </c>
      <c r="E171" s="48"/>
      <c r="F171" s="48">
        <f>SUM(F167:F170)</f>
        <v>18202392.09</v>
      </c>
      <c r="G171" s="43"/>
      <c r="H171" s="60">
        <f t="shared" si="5"/>
        <v>5813.0834962060244</v>
      </c>
      <c r="I171" s="43"/>
      <c r="J171" s="43"/>
      <c r="K171" s="43"/>
      <c r="L171" s="43"/>
      <c r="M171" s="44"/>
      <c r="N171" s="45"/>
      <c r="O171" s="45"/>
      <c r="P171" s="45"/>
      <c r="Q171" s="45"/>
      <c r="R171" s="45"/>
    </row>
    <row r="172" spans="1:18" x14ac:dyDescent="0.25">
      <c r="A172" s="46" t="s">
        <v>182</v>
      </c>
      <c r="B172" s="14">
        <v>9.24</v>
      </c>
      <c r="C172" s="14">
        <v>9.69</v>
      </c>
      <c r="D172" s="58">
        <f t="shared" si="4"/>
        <v>9.39</v>
      </c>
      <c r="E172" s="14">
        <v>383836.82</v>
      </c>
      <c r="F172" s="14">
        <v>444879.23</v>
      </c>
      <c r="G172" s="40">
        <v>61042.409999999974</v>
      </c>
      <c r="H172" s="59">
        <f t="shared" si="5"/>
        <v>3948.164980475683</v>
      </c>
      <c r="I172" s="40"/>
      <c r="J172" s="40"/>
      <c r="K172" s="40"/>
      <c r="L172" s="40"/>
      <c r="M172" s="41" t="s">
        <v>291</v>
      </c>
      <c r="N172" s="42"/>
      <c r="O172" s="42"/>
      <c r="P172" s="42"/>
      <c r="Q172" s="42"/>
      <c r="R172" s="42"/>
    </row>
    <row r="173" spans="1:18" x14ac:dyDescent="0.25">
      <c r="A173" s="46" t="s">
        <v>183</v>
      </c>
      <c r="B173" s="14">
        <v>35.58</v>
      </c>
      <c r="C173" s="14">
        <v>37.96</v>
      </c>
      <c r="D173" s="58">
        <f t="shared" si="4"/>
        <v>36.373333333333335</v>
      </c>
      <c r="E173" s="14">
        <v>1650769.72</v>
      </c>
      <c r="F173" s="14">
        <v>1814238.29</v>
      </c>
      <c r="G173" s="40">
        <v>163468.57000000007</v>
      </c>
      <c r="H173" s="59">
        <f t="shared" si="5"/>
        <v>4156.5210089809379</v>
      </c>
      <c r="I173" s="40"/>
      <c r="J173" s="40"/>
      <c r="K173" s="40"/>
      <c r="L173" s="40"/>
      <c r="M173" s="41" t="s">
        <v>291</v>
      </c>
      <c r="N173" s="42"/>
      <c r="O173" s="42"/>
      <c r="P173" s="42"/>
      <c r="Q173" s="42"/>
      <c r="R173" s="42"/>
    </row>
    <row r="174" spans="1:18" x14ac:dyDescent="0.25">
      <c r="A174" s="46" t="s">
        <v>184</v>
      </c>
      <c r="B174" s="14">
        <v>31.84</v>
      </c>
      <c r="C174" s="14">
        <v>32.19</v>
      </c>
      <c r="D174" s="58">
        <f t="shared" si="4"/>
        <v>31.956666666666667</v>
      </c>
      <c r="E174" s="14">
        <v>1880160.96</v>
      </c>
      <c r="F174" s="14">
        <v>1899811.8</v>
      </c>
      <c r="G174" s="40">
        <v>19650.840000000084</v>
      </c>
      <c r="H174" s="59">
        <f t="shared" si="5"/>
        <v>4954.1352873683109</v>
      </c>
      <c r="I174" s="40"/>
      <c r="J174" s="40"/>
      <c r="K174" s="40"/>
      <c r="L174" s="40"/>
      <c r="M174" s="41" t="s">
        <v>291</v>
      </c>
      <c r="N174" s="42"/>
      <c r="O174" s="42"/>
      <c r="P174" s="42"/>
      <c r="Q174" s="42"/>
      <c r="R174" s="42"/>
    </row>
    <row r="175" spans="1:18" x14ac:dyDescent="0.25">
      <c r="A175" s="46" t="s">
        <v>185</v>
      </c>
      <c r="B175" s="14">
        <v>140.54</v>
      </c>
      <c r="C175" s="14">
        <v>139.91</v>
      </c>
      <c r="D175" s="58">
        <f t="shared" si="4"/>
        <v>140.33000000000001</v>
      </c>
      <c r="E175" s="14">
        <v>10547554.869999999</v>
      </c>
      <c r="F175" s="14">
        <v>10568210.529999999</v>
      </c>
      <c r="G175" s="40">
        <v>20655.660000000149</v>
      </c>
      <c r="H175" s="59">
        <f t="shared" si="5"/>
        <v>6275.808528706144</v>
      </c>
      <c r="I175" s="40"/>
      <c r="J175" s="40"/>
      <c r="K175" s="40"/>
      <c r="L175" s="40"/>
      <c r="M175" s="41" t="s">
        <v>291</v>
      </c>
      <c r="N175" s="42"/>
      <c r="O175" s="42"/>
      <c r="P175" s="42"/>
      <c r="Q175" s="42"/>
      <c r="R175" s="42"/>
    </row>
    <row r="176" spans="1:18" s="39" customFormat="1" x14ac:dyDescent="0.25">
      <c r="A176" s="47"/>
      <c r="B176" s="48">
        <f>SUM(B172:B175)</f>
        <v>217.2</v>
      </c>
      <c r="C176" s="48">
        <f>SUM(C172:C175)</f>
        <v>219.75</v>
      </c>
      <c r="D176" s="57">
        <f t="shared" si="4"/>
        <v>218.04999999999998</v>
      </c>
      <c r="E176" s="48"/>
      <c r="F176" s="48">
        <f>SUM(F172:F175)</f>
        <v>14727139.85</v>
      </c>
      <c r="G176" s="43"/>
      <c r="H176" s="60">
        <f t="shared" si="5"/>
        <v>5628.3497095467401</v>
      </c>
      <c r="I176" s="43"/>
      <c r="J176" s="43"/>
      <c r="K176" s="43"/>
      <c r="L176" s="43"/>
      <c r="M176" s="44"/>
      <c r="N176" s="45"/>
      <c r="O176" s="45"/>
      <c r="P176" s="45"/>
      <c r="Q176" s="45"/>
      <c r="R176" s="45"/>
    </row>
    <row r="177" spans="1:18" x14ac:dyDescent="0.25">
      <c r="A177" s="46" t="s">
        <v>182</v>
      </c>
      <c r="B177" s="14">
        <v>3.48</v>
      </c>
      <c r="C177" s="14">
        <v>0</v>
      </c>
      <c r="D177" s="58">
        <f t="shared" si="4"/>
        <v>2.3199999999999998</v>
      </c>
      <c r="E177" s="14">
        <v>92917.39</v>
      </c>
      <c r="F177" s="14">
        <v>111732.29</v>
      </c>
      <c r="G177" s="40">
        <v>18814.899999999994</v>
      </c>
      <c r="H177" s="59">
        <f t="shared" si="5"/>
        <v>4013.3724856321842</v>
      </c>
      <c r="I177" s="40"/>
      <c r="J177" s="40"/>
      <c r="K177" s="40"/>
      <c r="L177" s="40"/>
      <c r="M177" s="41" t="s">
        <v>290</v>
      </c>
      <c r="N177" s="42"/>
      <c r="O177" s="42"/>
      <c r="P177" s="42"/>
      <c r="Q177" s="42"/>
      <c r="R177" s="42"/>
    </row>
    <row r="178" spans="1:18" x14ac:dyDescent="0.25">
      <c r="A178" s="46" t="s">
        <v>183</v>
      </c>
      <c r="B178" s="14">
        <v>4.1900000000000004</v>
      </c>
      <c r="C178" s="14">
        <v>4.9000000000000004</v>
      </c>
      <c r="D178" s="58">
        <f t="shared" si="4"/>
        <v>4.4266666666666667</v>
      </c>
      <c r="E178" s="14">
        <v>201149.29</v>
      </c>
      <c r="F178" s="14">
        <v>207229.19</v>
      </c>
      <c r="G178" s="40">
        <v>6079.8999999999942</v>
      </c>
      <c r="H178" s="59">
        <f t="shared" si="5"/>
        <v>3901.1519201807228</v>
      </c>
      <c r="I178" s="40"/>
      <c r="J178" s="40"/>
      <c r="K178" s="40"/>
      <c r="L178" s="40"/>
      <c r="M178" s="41" t="s">
        <v>290</v>
      </c>
      <c r="N178" s="42"/>
      <c r="O178" s="42"/>
      <c r="P178" s="42"/>
      <c r="Q178" s="42"/>
      <c r="R178" s="42"/>
    </row>
    <row r="179" spans="1:18" x14ac:dyDescent="0.25">
      <c r="A179" s="46" t="s">
        <v>184</v>
      </c>
      <c r="B179" s="14">
        <v>7.97</v>
      </c>
      <c r="C179" s="14">
        <v>5.99</v>
      </c>
      <c r="D179" s="58">
        <f t="shared" si="4"/>
        <v>7.31</v>
      </c>
      <c r="E179" s="14">
        <v>428497.57</v>
      </c>
      <c r="F179" s="14">
        <v>440994.19</v>
      </c>
      <c r="G179" s="40">
        <v>12496.619999999995</v>
      </c>
      <c r="H179" s="59">
        <f t="shared" si="5"/>
        <v>5027.2935476516186</v>
      </c>
      <c r="I179" s="40"/>
      <c r="J179" s="40"/>
      <c r="K179" s="40"/>
      <c r="L179" s="40"/>
      <c r="M179" s="41" t="s">
        <v>290</v>
      </c>
      <c r="N179" s="42"/>
      <c r="O179" s="42"/>
      <c r="P179" s="42"/>
      <c r="Q179" s="42"/>
      <c r="R179" s="42"/>
    </row>
    <row r="180" spans="1:18" x14ac:dyDescent="0.25">
      <c r="A180" s="46" t="s">
        <v>185</v>
      </c>
      <c r="B180" s="14">
        <v>48.36</v>
      </c>
      <c r="C180" s="14">
        <v>46.67</v>
      </c>
      <c r="D180" s="58">
        <f t="shared" si="4"/>
        <v>47.79666666666666</v>
      </c>
      <c r="E180" s="14">
        <v>3591067.69</v>
      </c>
      <c r="F180" s="14">
        <v>3760355.04</v>
      </c>
      <c r="G180" s="40">
        <v>169287.35000000009</v>
      </c>
      <c r="H180" s="59">
        <f t="shared" si="5"/>
        <v>6556.1668177697202</v>
      </c>
      <c r="I180" s="40"/>
      <c r="J180" s="40"/>
      <c r="K180" s="40"/>
      <c r="L180" s="40"/>
      <c r="M180" s="41" t="s">
        <v>290</v>
      </c>
      <c r="N180" s="42"/>
      <c r="O180" s="42"/>
      <c r="P180" s="42"/>
      <c r="Q180" s="42"/>
      <c r="R180" s="42"/>
    </row>
    <row r="181" spans="1:18" s="39" customFormat="1" x14ac:dyDescent="0.25">
      <c r="A181" s="47"/>
      <c r="B181" s="48">
        <f>SUM(B177:B180)</f>
        <v>64</v>
      </c>
      <c r="C181" s="48">
        <f>SUM(C177:C180)</f>
        <v>57.56</v>
      </c>
      <c r="D181" s="57">
        <f t="shared" si="4"/>
        <v>61.853333333333332</v>
      </c>
      <c r="E181" s="48"/>
      <c r="F181" s="48">
        <f>SUM(F177:F180)</f>
        <v>4520310.71</v>
      </c>
      <c r="G181" s="43"/>
      <c r="H181" s="60">
        <f t="shared" si="5"/>
        <v>6090.093110045269</v>
      </c>
      <c r="I181" s="43"/>
      <c r="J181" s="43"/>
      <c r="K181" s="43"/>
      <c r="L181" s="43"/>
      <c r="M181" s="44"/>
      <c r="N181" s="45"/>
      <c r="O181" s="45"/>
      <c r="P181" s="45"/>
      <c r="Q181" s="45"/>
      <c r="R181" s="45"/>
    </row>
    <row r="182" spans="1:18" x14ac:dyDescent="0.25">
      <c r="A182" s="46" t="s">
        <v>182</v>
      </c>
      <c r="B182" s="14">
        <v>0.75</v>
      </c>
      <c r="C182" s="14">
        <v>1</v>
      </c>
      <c r="D182" s="58">
        <f t="shared" si="4"/>
        <v>0.83333333333333337</v>
      </c>
      <c r="E182" s="14">
        <v>34176.5</v>
      </c>
      <c r="F182" s="14">
        <v>36220.370000000003</v>
      </c>
      <c r="G182" s="40">
        <v>2043.8700000000026</v>
      </c>
      <c r="H182" s="59">
        <f t="shared" si="5"/>
        <v>3622.0370000000003</v>
      </c>
      <c r="I182" s="40"/>
      <c r="J182" s="40"/>
      <c r="K182" s="40"/>
      <c r="L182" s="40"/>
      <c r="M182" s="41" t="s">
        <v>289</v>
      </c>
      <c r="N182" s="42"/>
      <c r="O182" s="42"/>
      <c r="P182" s="42"/>
      <c r="Q182" s="42"/>
      <c r="R182" s="42"/>
    </row>
    <row r="183" spans="1:18" x14ac:dyDescent="0.25">
      <c r="A183" s="46" t="s">
        <v>183</v>
      </c>
      <c r="B183" s="14">
        <v>4.72</v>
      </c>
      <c r="C183" s="14">
        <v>4.04</v>
      </c>
      <c r="D183" s="58">
        <f t="shared" si="4"/>
        <v>4.4933333333333332</v>
      </c>
      <c r="E183" s="14">
        <v>203348.39</v>
      </c>
      <c r="F183" s="14">
        <v>222599.3</v>
      </c>
      <c r="G183" s="40">
        <v>19250.909999999974</v>
      </c>
      <c r="H183" s="59">
        <f t="shared" si="5"/>
        <v>4128.3252967359049</v>
      </c>
      <c r="I183" s="40"/>
      <c r="J183" s="40"/>
      <c r="K183" s="40"/>
      <c r="L183" s="40"/>
      <c r="M183" s="41" t="s">
        <v>289</v>
      </c>
      <c r="N183" s="42"/>
      <c r="O183" s="42"/>
      <c r="P183" s="42"/>
      <c r="Q183" s="42"/>
      <c r="R183" s="42"/>
    </row>
    <row r="184" spans="1:18" x14ac:dyDescent="0.25">
      <c r="A184" s="46" t="s">
        <v>184</v>
      </c>
      <c r="B184" s="14">
        <v>8.3000000000000007</v>
      </c>
      <c r="C184" s="14">
        <v>8.86</v>
      </c>
      <c r="D184" s="58">
        <f t="shared" si="4"/>
        <v>8.4866666666666664</v>
      </c>
      <c r="E184" s="14">
        <v>499669.65</v>
      </c>
      <c r="F184" s="14">
        <v>492836.15</v>
      </c>
      <c r="G184" s="40">
        <v>-6833.5</v>
      </c>
      <c r="H184" s="59">
        <f t="shared" si="5"/>
        <v>4839.3180479183038</v>
      </c>
      <c r="I184" s="40"/>
      <c r="J184" s="40"/>
      <c r="K184" s="40"/>
      <c r="L184" s="40"/>
      <c r="M184" s="41" t="s">
        <v>289</v>
      </c>
      <c r="N184" s="42"/>
      <c r="O184" s="42"/>
      <c r="P184" s="42"/>
      <c r="Q184" s="42"/>
      <c r="R184" s="42"/>
    </row>
    <row r="185" spans="1:18" x14ac:dyDescent="0.25">
      <c r="A185" s="46" t="s">
        <v>185</v>
      </c>
      <c r="B185" s="14">
        <v>29.16</v>
      </c>
      <c r="C185" s="14">
        <v>27.39</v>
      </c>
      <c r="D185" s="58">
        <f t="shared" si="4"/>
        <v>28.570000000000004</v>
      </c>
      <c r="E185" s="14">
        <v>2145779.77</v>
      </c>
      <c r="F185" s="14">
        <v>2137685.5699999998</v>
      </c>
      <c r="G185" s="40">
        <v>-8094.2000000001863</v>
      </c>
      <c r="H185" s="59">
        <f t="shared" si="5"/>
        <v>6235.2280072336935</v>
      </c>
      <c r="I185" s="40"/>
      <c r="J185" s="40"/>
      <c r="K185" s="40"/>
      <c r="L185" s="40"/>
      <c r="M185" s="41" t="s">
        <v>289</v>
      </c>
      <c r="N185" s="42"/>
      <c r="O185" s="42"/>
      <c r="P185" s="42"/>
      <c r="Q185" s="42"/>
      <c r="R185" s="42"/>
    </row>
    <row r="186" spans="1:18" s="39" customFormat="1" x14ac:dyDescent="0.25">
      <c r="A186" s="47"/>
      <c r="B186" s="48">
        <f>SUM(B182:B185)</f>
        <v>42.93</v>
      </c>
      <c r="C186" s="48">
        <f>SUM(C182:C185)</f>
        <v>41.29</v>
      </c>
      <c r="D186" s="57">
        <f t="shared" si="4"/>
        <v>42.383333333333333</v>
      </c>
      <c r="E186" s="48"/>
      <c r="F186" s="48">
        <f>SUM(F182:F185)</f>
        <v>2889341.3899999997</v>
      </c>
      <c r="G186" s="43"/>
      <c r="H186" s="60">
        <f t="shared" si="5"/>
        <v>5680.9700943767202</v>
      </c>
      <c r="I186" s="43"/>
      <c r="J186" s="43"/>
      <c r="K186" s="43"/>
      <c r="L186" s="43"/>
      <c r="M186" s="44"/>
      <c r="N186" s="45"/>
      <c r="O186" s="45"/>
      <c r="P186" s="45"/>
      <c r="Q186" s="45"/>
      <c r="R186" s="45"/>
    </row>
    <row r="187" spans="1:18" x14ac:dyDescent="0.25">
      <c r="A187" s="46" t="s">
        <v>182</v>
      </c>
      <c r="B187" s="14">
        <v>14.68</v>
      </c>
      <c r="C187" s="14">
        <v>9.8699999999999992</v>
      </c>
      <c r="D187" s="58">
        <f t="shared" si="4"/>
        <v>13.076666666666666</v>
      </c>
      <c r="E187" s="14">
        <v>531634.22</v>
      </c>
      <c r="F187" s="14">
        <v>554200.34</v>
      </c>
      <c r="G187" s="40">
        <v>22566.119999999995</v>
      </c>
      <c r="H187" s="59">
        <f t="shared" si="5"/>
        <v>3531.7380830996685</v>
      </c>
      <c r="I187" s="40"/>
      <c r="J187" s="40"/>
      <c r="K187" s="40"/>
      <c r="L187" s="40"/>
      <c r="M187" s="41" t="s">
        <v>288</v>
      </c>
      <c r="N187" s="42"/>
      <c r="O187" s="42"/>
      <c r="P187" s="42"/>
      <c r="Q187" s="42"/>
      <c r="R187" s="42"/>
    </row>
    <row r="188" spans="1:18" x14ac:dyDescent="0.25">
      <c r="A188" s="46" t="s">
        <v>183</v>
      </c>
      <c r="B188" s="14">
        <v>38.450000000000003</v>
      </c>
      <c r="C188" s="14">
        <v>42.66</v>
      </c>
      <c r="D188" s="58">
        <f t="shared" si="4"/>
        <v>39.853333333333332</v>
      </c>
      <c r="E188" s="14">
        <v>1809656.02</v>
      </c>
      <c r="F188" s="14">
        <v>1862864.49</v>
      </c>
      <c r="G188" s="40">
        <v>53208.469999999972</v>
      </c>
      <c r="H188" s="59">
        <f t="shared" si="5"/>
        <v>3895.2502718300439</v>
      </c>
      <c r="I188" s="40"/>
      <c r="J188" s="40"/>
      <c r="K188" s="40"/>
      <c r="L188" s="40"/>
      <c r="M188" s="41" t="s">
        <v>288</v>
      </c>
      <c r="N188" s="42"/>
      <c r="O188" s="42"/>
      <c r="P188" s="42"/>
      <c r="Q188" s="42"/>
      <c r="R188" s="42"/>
    </row>
    <row r="189" spans="1:18" x14ac:dyDescent="0.25">
      <c r="A189" s="46" t="s">
        <v>184</v>
      </c>
      <c r="B189" s="14">
        <v>47.95</v>
      </c>
      <c r="C189" s="14">
        <v>45.61</v>
      </c>
      <c r="D189" s="58">
        <f t="shared" si="4"/>
        <v>47.169999999999995</v>
      </c>
      <c r="E189" s="14">
        <v>2773036.26</v>
      </c>
      <c r="F189" s="14">
        <v>2977896.38</v>
      </c>
      <c r="G189" s="40">
        <v>204860.12000000011</v>
      </c>
      <c r="H189" s="59">
        <f t="shared" si="5"/>
        <v>5260.9292276164233</v>
      </c>
      <c r="I189" s="40"/>
      <c r="J189" s="40"/>
      <c r="K189" s="40"/>
      <c r="L189" s="40"/>
      <c r="M189" s="41" t="s">
        <v>288</v>
      </c>
      <c r="N189" s="42"/>
      <c r="O189" s="42"/>
      <c r="P189" s="42"/>
      <c r="Q189" s="42"/>
      <c r="R189" s="42"/>
    </row>
    <row r="190" spans="1:18" x14ac:dyDescent="0.25">
      <c r="A190" s="46" t="s">
        <v>185</v>
      </c>
      <c r="B190" s="14">
        <v>110.95</v>
      </c>
      <c r="C190" s="14">
        <v>107.3</v>
      </c>
      <c r="D190" s="58">
        <f t="shared" si="4"/>
        <v>109.73333333333333</v>
      </c>
      <c r="E190" s="14">
        <v>8244730.3399999999</v>
      </c>
      <c r="F190" s="14">
        <v>8629172.3699999992</v>
      </c>
      <c r="G190" s="40">
        <v>384442.02999999933</v>
      </c>
      <c r="H190" s="59">
        <f t="shared" si="5"/>
        <v>6553.138191069258</v>
      </c>
      <c r="I190" s="40"/>
      <c r="J190" s="40"/>
      <c r="K190" s="40"/>
      <c r="L190" s="40"/>
      <c r="M190" s="41" t="s">
        <v>288</v>
      </c>
      <c r="N190" s="42"/>
      <c r="O190" s="42"/>
      <c r="P190" s="42"/>
      <c r="Q190" s="42"/>
      <c r="R190" s="42"/>
    </row>
    <row r="191" spans="1:18" s="39" customFormat="1" x14ac:dyDescent="0.25">
      <c r="A191" s="47"/>
      <c r="B191" s="48">
        <f>SUM(B187:B190)</f>
        <v>212.03000000000003</v>
      </c>
      <c r="C191" s="48">
        <f>SUM(C187:C190)</f>
        <v>205.44</v>
      </c>
      <c r="D191" s="57">
        <f t="shared" si="4"/>
        <v>209.83333333333334</v>
      </c>
      <c r="E191" s="48"/>
      <c r="F191" s="48">
        <f>SUM(F187:F190)</f>
        <v>14024133.579999998</v>
      </c>
      <c r="G191" s="43"/>
      <c r="H191" s="60">
        <f t="shared" si="5"/>
        <v>5569.552652899125</v>
      </c>
      <c r="I191" s="43"/>
      <c r="J191" s="43"/>
      <c r="K191" s="43"/>
      <c r="L191" s="43"/>
      <c r="M191" s="44"/>
      <c r="N191" s="45"/>
      <c r="O191" s="45"/>
      <c r="P191" s="45"/>
      <c r="Q191" s="45"/>
      <c r="R191" s="45"/>
    </row>
    <row r="192" spans="1:18" x14ac:dyDescent="0.25">
      <c r="A192" s="46" t="s">
        <v>182</v>
      </c>
      <c r="B192" s="14">
        <v>24.28</v>
      </c>
      <c r="C192" s="14">
        <v>17.190000000000001</v>
      </c>
      <c r="D192" s="58">
        <f t="shared" si="4"/>
        <v>21.916666666666668</v>
      </c>
      <c r="E192" s="14">
        <v>891544.84</v>
      </c>
      <c r="F192" s="14">
        <v>920502.14</v>
      </c>
      <c r="G192" s="40">
        <v>28957.300000000047</v>
      </c>
      <c r="H192" s="59">
        <f t="shared" si="5"/>
        <v>3500.0081368821288</v>
      </c>
      <c r="I192" s="40"/>
      <c r="J192" s="40"/>
      <c r="K192" s="40"/>
      <c r="L192" s="40"/>
      <c r="M192" s="41" t="s">
        <v>287</v>
      </c>
      <c r="N192" s="42"/>
      <c r="O192" s="42"/>
      <c r="P192" s="42"/>
      <c r="Q192" s="42"/>
      <c r="R192" s="42"/>
    </row>
    <row r="193" spans="1:18" x14ac:dyDescent="0.25">
      <c r="A193" s="46" t="s">
        <v>183</v>
      </c>
      <c r="B193" s="14">
        <v>67.45</v>
      </c>
      <c r="C193" s="14">
        <v>80.94</v>
      </c>
      <c r="D193" s="58">
        <f t="shared" si="4"/>
        <v>71.946666666666673</v>
      </c>
      <c r="E193" s="14">
        <v>3270437.9</v>
      </c>
      <c r="F193" s="14">
        <v>3618031.08</v>
      </c>
      <c r="G193" s="40">
        <v>347593.18000000017</v>
      </c>
      <c r="H193" s="59">
        <f t="shared" si="5"/>
        <v>4190.6401501111932</v>
      </c>
      <c r="I193" s="40"/>
      <c r="J193" s="40"/>
      <c r="K193" s="40"/>
      <c r="L193" s="40"/>
      <c r="M193" s="41" t="s">
        <v>287</v>
      </c>
      <c r="N193" s="42"/>
      <c r="O193" s="42"/>
      <c r="P193" s="42"/>
      <c r="Q193" s="42"/>
      <c r="R193" s="42"/>
    </row>
    <row r="194" spans="1:18" x14ac:dyDescent="0.25">
      <c r="A194" s="46" t="s">
        <v>184</v>
      </c>
      <c r="B194" s="14">
        <v>92.94</v>
      </c>
      <c r="C194" s="14">
        <v>92.66</v>
      </c>
      <c r="D194" s="58">
        <f t="shared" si="4"/>
        <v>92.84666666666665</v>
      </c>
      <c r="E194" s="14">
        <v>5461608.7000000002</v>
      </c>
      <c r="F194" s="14">
        <v>5606794.2599999998</v>
      </c>
      <c r="G194" s="40">
        <v>145185.55999999959</v>
      </c>
      <c r="H194" s="59">
        <f t="shared" si="5"/>
        <v>5032.3061858260944</v>
      </c>
      <c r="I194" s="40"/>
      <c r="J194" s="40"/>
      <c r="K194" s="40"/>
      <c r="L194" s="40"/>
      <c r="M194" s="41" t="s">
        <v>287</v>
      </c>
      <c r="N194" s="42"/>
      <c r="O194" s="42"/>
      <c r="P194" s="42"/>
      <c r="Q194" s="42"/>
      <c r="R194" s="42"/>
    </row>
    <row r="195" spans="1:18" x14ac:dyDescent="0.25">
      <c r="A195" s="46" t="s">
        <v>185</v>
      </c>
      <c r="B195" s="14">
        <v>234.84</v>
      </c>
      <c r="C195" s="14">
        <v>224.98</v>
      </c>
      <c r="D195" s="58">
        <f t="shared" ref="D195:D258" si="6">(B195*8+C195*4)/12</f>
        <v>231.55333333333331</v>
      </c>
      <c r="E195" s="14">
        <v>17395462.84</v>
      </c>
      <c r="F195" s="14">
        <v>18644169.940000001</v>
      </c>
      <c r="G195" s="40">
        <v>1248707.1000000015</v>
      </c>
      <c r="H195" s="59">
        <f t="shared" ref="H195:H258" si="7">(F195/D195)/12</f>
        <v>6709.8184507528867</v>
      </c>
      <c r="I195" s="40"/>
      <c r="J195" s="40"/>
      <c r="K195" s="40"/>
      <c r="L195" s="40"/>
      <c r="M195" s="41" t="s">
        <v>287</v>
      </c>
      <c r="N195" s="42"/>
      <c r="O195" s="42"/>
      <c r="P195" s="42"/>
      <c r="Q195" s="42"/>
      <c r="R195" s="42"/>
    </row>
    <row r="196" spans="1:18" s="39" customFormat="1" x14ac:dyDescent="0.25">
      <c r="A196" s="47"/>
      <c r="B196" s="48">
        <f>SUM(B192:B195)</f>
        <v>419.51</v>
      </c>
      <c r="C196" s="48">
        <f>SUM(C192:C195)</f>
        <v>415.77</v>
      </c>
      <c r="D196" s="57">
        <f t="shared" si="6"/>
        <v>418.26333333333332</v>
      </c>
      <c r="E196" s="48"/>
      <c r="F196" s="48">
        <f>SUM(F192:F195)</f>
        <v>28789497.420000002</v>
      </c>
      <c r="G196" s="43"/>
      <c r="H196" s="60">
        <f t="shared" si="7"/>
        <v>5735.9194407032255</v>
      </c>
      <c r="I196" s="43"/>
      <c r="J196" s="43"/>
      <c r="K196" s="43"/>
      <c r="L196" s="43"/>
      <c r="M196" s="44"/>
      <c r="N196" s="45"/>
      <c r="O196" s="45"/>
      <c r="P196" s="45"/>
      <c r="Q196" s="45"/>
      <c r="R196" s="45"/>
    </row>
    <row r="197" spans="1:18" x14ac:dyDescent="0.25">
      <c r="A197" s="46" t="s">
        <v>182</v>
      </c>
      <c r="B197" s="14">
        <v>3.72</v>
      </c>
      <c r="C197" s="14">
        <v>0.62</v>
      </c>
      <c r="D197" s="58">
        <f t="shared" si="6"/>
        <v>2.686666666666667</v>
      </c>
      <c r="E197" s="14">
        <v>108099.23</v>
      </c>
      <c r="F197" s="14">
        <v>122638.03</v>
      </c>
      <c r="G197" s="40">
        <v>14538.800000000003</v>
      </c>
      <c r="H197" s="59">
        <f t="shared" si="7"/>
        <v>3803.9091191066996</v>
      </c>
      <c r="I197" s="40"/>
      <c r="J197" s="40"/>
      <c r="K197" s="40"/>
      <c r="L197" s="40"/>
      <c r="M197" s="41" t="s">
        <v>286</v>
      </c>
      <c r="N197" s="42"/>
      <c r="O197" s="42"/>
      <c r="P197" s="42"/>
      <c r="Q197" s="42"/>
      <c r="R197" s="42"/>
    </row>
    <row r="198" spans="1:18" x14ac:dyDescent="0.25">
      <c r="A198" s="46" t="s">
        <v>183</v>
      </c>
      <c r="B198" s="14">
        <v>22.09</v>
      </c>
      <c r="C198" s="14">
        <v>21.45</v>
      </c>
      <c r="D198" s="58">
        <f t="shared" si="6"/>
        <v>21.876666666666665</v>
      </c>
      <c r="E198" s="14">
        <v>991624.22</v>
      </c>
      <c r="F198" s="14">
        <v>1122253.75</v>
      </c>
      <c r="G198" s="40">
        <v>130629.53000000003</v>
      </c>
      <c r="H198" s="59">
        <f t="shared" si="7"/>
        <v>4274.9266722535431</v>
      </c>
      <c r="I198" s="40"/>
      <c r="J198" s="40"/>
      <c r="K198" s="40"/>
      <c r="L198" s="40"/>
      <c r="M198" s="41" t="s">
        <v>286</v>
      </c>
      <c r="N198" s="42"/>
      <c r="O198" s="42"/>
      <c r="P198" s="42"/>
      <c r="Q198" s="42"/>
      <c r="R198" s="42"/>
    </row>
    <row r="199" spans="1:18" x14ac:dyDescent="0.25">
      <c r="A199" s="46" t="s">
        <v>184</v>
      </c>
      <c r="B199" s="14">
        <v>29.6</v>
      </c>
      <c r="C199" s="14">
        <v>28.94</v>
      </c>
      <c r="D199" s="58">
        <f t="shared" si="6"/>
        <v>29.38</v>
      </c>
      <c r="E199" s="14">
        <v>1727808.59</v>
      </c>
      <c r="F199" s="14">
        <v>1822055</v>
      </c>
      <c r="G199" s="40">
        <v>94246.409999999916</v>
      </c>
      <c r="H199" s="59">
        <f t="shared" si="7"/>
        <v>5168.0706830043118</v>
      </c>
      <c r="I199" s="40"/>
      <c r="J199" s="40"/>
      <c r="K199" s="40"/>
      <c r="L199" s="40"/>
      <c r="M199" s="41" t="s">
        <v>286</v>
      </c>
      <c r="N199" s="42"/>
      <c r="O199" s="42"/>
      <c r="P199" s="42"/>
      <c r="Q199" s="42"/>
      <c r="R199" s="42"/>
    </row>
    <row r="200" spans="1:18" x14ac:dyDescent="0.25">
      <c r="A200" s="46" t="s">
        <v>185</v>
      </c>
      <c r="B200" s="14">
        <v>121.15</v>
      </c>
      <c r="C200" s="14">
        <v>115.51</v>
      </c>
      <c r="D200" s="58">
        <f t="shared" si="6"/>
        <v>119.27</v>
      </c>
      <c r="E200" s="14">
        <v>8959616.9100000001</v>
      </c>
      <c r="F200" s="14">
        <v>9406671.6899999995</v>
      </c>
      <c r="G200" s="40">
        <v>447054.77999999933</v>
      </c>
      <c r="H200" s="59">
        <f t="shared" si="7"/>
        <v>6572.3929529638635</v>
      </c>
      <c r="I200" s="40"/>
      <c r="J200" s="40"/>
      <c r="K200" s="40"/>
      <c r="L200" s="40"/>
      <c r="M200" s="41" t="s">
        <v>286</v>
      </c>
      <c r="N200" s="42"/>
      <c r="O200" s="42"/>
      <c r="P200" s="42"/>
      <c r="Q200" s="42"/>
      <c r="R200" s="42"/>
    </row>
    <row r="201" spans="1:18" s="39" customFormat="1" x14ac:dyDescent="0.25">
      <c r="A201" s="47"/>
      <c r="B201" s="48">
        <f>SUM(B197:B200)</f>
        <v>176.56</v>
      </c>
      <c r="C201" s="48">
        <f>SUM(C197:C200)</f>
        <v>166.52</v>
      </c>
      <c r="D201" s="57">
        <f t="shared" si="6"/>
        <v>173.21333333333334</v>
      </c>
      <c r="E201" s="48"/>
      <c r="F201" s="48">
        <f>SUM(F197:F200)</f>
        <v>12473618.469999999</v>
      </c>
      <c r="G201" s="43"/>
      <c r="H201" s="60">
        <f t="shared" si="7"/>
        <v>6001.0865551150791</v>
      </c>
      <c r="I201" s="43"/>
      <c r="J201" s="43"/>
      <c r="K201" s="43"/>
      <c r="L201" s="43"/>
      <c r="M201" s="44"/>
      <c r="N201" s="45"/>
      <c r="O201" s="45"/>
      <c r="P201" s="45"/>
      <c r="Q201" s="45"/>
      <c r="R201" s="45"/>
    </row>
    <row r="202" spans="1:18" x14ac:dyDescent="0.25">
      <c r="A202" s="46" t="s">
        <v>182</v>
      </c>
      <c r="B202" s="14">
        <v>15.91</v>
      </c>
      <c r="C202" s="14">
        <v>24.04</v>
      </c>
      <c r="D202" s="58">
        <f t="shared" si="6"/>
        <v>18.62</v>
      </c>
      <c r="E202" s="14">
        <v>764998.21</v>
      </c>
      <c r="F202" s="14">
        <v>830568.2</v>
      </c>
      <c r="G202" s="40">
        <v>65569.989999999991</v>
      </c>
      <c r="H202" s="59">
        <f t="shared" si="7"/>
        <v>3717.1867167919795</v>
      </c>
      <c r="I202" s="40"/>
      <c r="J202" s="40"/>
      <c r="K202" s="40"/>
      <c r="L202" s="40"/>
      <c r="M202" s="41" t="s">
        <v>285</v>
      </c>
      <c r="N202" s="42"/>
      <c r="O202" s="42"/>
      <c r="P202" s="42"/>
      <c r="Q202" s="42"/>
      <c r="R202" s="42"/>
    </row>
    <row r="203" spans="1:18" x14ac:dyDescent="0.25">
      <c r="A203" s="46" t="s">
        <v>183</v>
      </c>
      <c r="B203" s="14">
        <v>83.49</v>
      </c>
      <c r="C203" s="14">
        <v>86.66</v>
      </c>
      <c r="D203" s="58">
        <f t="shared" si="6"/>
        <v>84.546666666666667</v>
      </c>
      <c r="E203" s="14">
        <v>3835671.28</v>
      </c>
      <c r="F203" s="14">
        <v>4296820.95</v>
      </c>
      <c r="G203" s="40">
        <v>461149.67000000039</v>
      </c>
      <c r="H203" s="59">
        <f t="shared" si="7"/>
        <v>4235.1570631603854</v>
      </c>
      <c r="I203" s="40"/>
      <c r="J203" s="40"/>
      <c r="K203" s="40"/>
      <c r="L203" s="40"/>
      <c r="M203" s="41" t="s">
        <v>285</v>
      </c>
      <c r="N203" s="42"/>
      <c r="O203" s="42"/>
      <c r="P203" s="42"/>
      <c r="Q203" s="42"/>
      <c r="R203" s="42"/>
    </row>
    <row r="204" spans="1:18" x14ac:dyDescent="0.25">
      <c r="A204" s="46" t="s">
        <v>184</v>
      </c>
      <c r="B204" s="14">
        <v>88.05</v>
      </c>
      <c r="C204" s="14">
        <v>81.05</v>
      </c>
      <c r="D204" s="58">
        <f t="shared" si="6"/>
        <v>85.716666666666654</v>
      </c>
      <c r="E204" s="14">
        <v>5037009.91</v>
      </c>
      <c r="F204" s="14">
        <v>5332187.43</v>
      </c>
      <c r="G204" s="40">
        <v>295177.51999999955</v>
      </c>
      <c r="H204" s="59">
        <f t="shared" si="7"/>
        <v>5183.9271145245975</v>
      </c>
      <c r="I204" s="40"/>
      <c r="J204" s="40"/>
      <c r="K204" s="40"/>
      <c r="L204" s="40"/>
      <c r="M204" s="41" t="s">
        <v>285</v>
      </c>
      <c r="N204" s="42"/>
      <c r="O204" s="42"/>
      <c r="P204" s="42"/>
      <c r="Q204" s="42"/>
      <c r="R204" s="42"/>
    </row>
    <row r="205" spans="1:18" x14ac:dyDescent="0.25">
      <c r="A205" s="46" t="s">
        <v>185</v>
      </c>
      <c r="B205" s="14">
        <v>357.82</v>
      </c>
      <c r="C205" s="14">
        <v>351.65</v>
      </c>
      <c r="D205" s="58">
        <f t="shared" si="6"/>
        <v>355.76333333333332</v>
      </c>
      <c r="E205" s="14">
        <v>26735571.620000001</v>
      </c>
      <c r="F205" s="14">
        <v>28831614.59</v>
      </c>
      <c r="G205" s="40">
        <v>2096042.9699999988</v>
      </c>
      <c r="H205" s="59">
        <f t="shared" si="7"/>
        <v>6753.4631145236999</v>
      </c>
      <c r="I205" s="40"/>
      <c r="J205" s="40"/>
      <c r="K205" s="40"/>
      <c r="L205" s="40"/>
      <c r="M205" s="41" t="s">
        <v>285</v>
      </c>
      <c r="N205" s="42"/>
      <c r="O205" s="42"/>
      <c r="P205" s="42"/>
      <c r="Q205" s="42"/>
      <c r="R205" s="42"/>
    </row>
    <row r="206" spans="1:18" s="39" customFormat="1" x14ac:dyDescent="0.25">
      <c r="A206" s="47"/>
      <c r="B206" s="48">
        <f>SUM(B202:B205)</f>
        <v>545.27</v>
      </c>
      <c r="C206" s="48">
        <f>SUM(C202:C205)</f>
        <v>543.4</v>
      </c>
      <c r="D206" s="57">
        <f t="shared" si="6"/>
        <v>544.64666666666665</v>
      </c>
      <c r="E206" s="48"/>
      <c r="F206" s="48">
        <f>SUM(F202:F205)</f>
        <v>39291191.170000002</v>
      </c>
      <c r="G206" s="43"/>
      <c r="H206" s="60">
        <f t="shared" si="7"/>
        <v>6011.7249057492927</v>
      </c>
      <c r="I206" s="43"/>
      <c r="J206" s="43"/>
      <c r="K206" s="43"/>
      <c r="L206" s="43"/>
      <c r="M206" s="44"/>
      <c r="N206" s="45"/>
      <c r="O206" s="45"/>
      <c r="P206" s="45"/>
      <c r="Q206" s="45"/>
      <c r="R206" s="45"/>
    </row>
    <row r="207" spans="1:18" x14ac:dyDescent="0.25">
      <c r="A207" s="46" t="s">
        <v>182</v>
      </c>
      <c r="B207" s="14">
        <v>37.94</v>
      </c>
      <c r="C207" s="14">
        <v>23.74</v>
      </c>
      <c r="D207" s="58">
        <f t="shared" si="6"/>
        <v>33.206666666666663</v>
      </c>
      <c r="E207" s="14">
        <v>1348962.66</v>
      </c>
      <c r="F207" s="14">
        <v>1448313.6</v>
      </c>
      <c r="G207" s="40">
        <v>99350.940000000177</v>
      </c>
      <c r="H207" s="61">
        <f t="shared" si="7"/>
        <v>3634.5954627584829</v>
      </c>
      <c r="I207" s="40"/>
      <c r="J207" s="40"/>
      <c r="K207" s="40"/>
      <c r="L207" s="40"/>
      <c r="M207" s="41" t="s">
        <v>284</v>
      </c>
      <c r="N207" s="42"/>
      <c r="O207" s="42"/>
      <c r="P207" s="42"/>
      <c r="Q207" s="42"/>
      <c r="R207" s="42"/>
    </row>
    <row r="208" spans="1:18" x14ac:dyDescent="0.25">
      <c r="A208" s="46" t="s">
        <v>183</v>
      </c>
      <c r="B208" s="14">
        <v>142.69</v>
      </c>
      <c r="C208" s="14">
        <v>146.93</v>
      </c>
      <c r="D208" s="58">
        <f t="shared" si="6"/>
        <v>144.10333333333332</v>
      </c>
      <c r="E208" s="14">
        <v>6536919.2400000002</v>
      </c>
      <c r="F208" s="14">
        <v>7181785.7000000002</v>
      </c>
      <c r="G208" s="40">
        <v>644866.46</v>
      </c>
      <c r="H208" s="59">
        <f t="shared" si="7"/>
        <v>4153.1457171936809</v>
      </c>
      <c r="I208" s="40"/>
      <c r="J208" s="40"/>
      <c r="K208" s="40"/>
      <c r="L208" s="40"/>
      <c r="M208" s="41" t="s">
        <v>284</v>
      </c>
      <c r="N208" s="42"/>
      <c r="O208" s="42"/>
      <c r="P208" s="42"/>
      <c r="Q208" s="42"/>
      <c r="R208" s="42"/>
    </row>
    <row r="209" spans="1:18" x14ac:dyDescent="0.25">
      <c r="A209" s="46" t="s">
        <v>184</v>
      </c>
      <c r="B209" s="14">
        <v>175.34</v>
      </c>
      <c r="C209" s="14">
        <v>176.12</v>
      </c>
      <c r="D209" s="58">
        <f t="shared" si="6"/>
        <v>175.6</v>
      </c>
      <c r="E209" s="14">
        <v>10330494.560000001</v>
      </c>
      <c r="F209" s="14">
        <v>10735082.4</v>
      </c>
      <c r="G209" s="40">
        <v>404587.83999999985</v>
      </c>
      <c r="H209" s="59">
        <f t="shared" si="7"/>
        <v>5094.47722095672</v>
      </c>
      <c r="I209" s="40"/>
      <c r="J209" s="40"/>
      <c r="K209" s="40"/>
      <c r="L209" s="40"/>
      <c r="M209" s="41" t="s">
        <v>284</v>
      </c>
      <c r="N209" s="42"/>
      <c r="O209" s="42"/>
      <c r="P209" s="42"/>
      <c r="Q209" s="42"/>
      <c r="R209" s="42"/>
    </row>
    <row r="210" spans="1:18" x14ac:dyDescent="0.25">
      <c r="A210" s="46" t="s">
        <v>185</v>
      </c>
      <c r="B210" s="14">
        <v>1053.1300000000001</v>
      </c>
      <c r="C210" s="14">
        <v>1038.78</v>
      </c>
      <c r="D210" s="58">
        <f t="shared" si="6"/>
        <v>1048.3466666666666</v>
      </c>
      <c r="E210" s="14">
        <v>78786890.290000007</v>
      </c>
      <c r="F210" s="14">
        <v>82852274.969999999</v>
      </c>
      <c r="G210" s="40">
        <v>4065384.6799999923</v>
      </c>
      <c r="H210" s="59">
        <f t="shared" si="7"/>
        <v>6585.9476326215254</v>
      </c>
      <c r="I210" s="40"/>
      <c r="J210" s="40"/>
      <c r="K210" s="40"/>
      <c r="L210" s="40"/>
      <c r="M210" s="41" t="s">
        <v>284</v>
      </c>
      <c r="N210" s="42"/>
      <c r="O210" s="42"/>
      <c r="P210" s="42"/>
      <c r="Q210" s="42"/>
      <c r="R210" s="42"/>
    </row>
    <row r="211" spans="1:18" s="39" customFormat="1" x14ac:dyDescent="0.25">
      <c r="A211" s="47"/>
      <c r="B211" s="48">
        <f>SUM(B207:B210)</f>
        <v>1409.1000000000001</v>
      </c>
      <c r="C211" s="48">
        <f>SUM(C207:C210)</f>
        <v>1385.57</v>
      </c>
      <c r="D211" s="57">
        <f t="shared" si="6"/>
        <v>1401.2566666666669</v>
      </c>
      <c r="E211" s="48"/>
      <c r="F211" s="48">
        <f>SUM(F207:F210)</f>
        <v>102217456.67</v>
      </c>
      <c r="G211" s="43"/>
      <c r="H211" s="60">
        <f t="shared" si="7"/>
        <v>6078.9158701594033</v>
      </c>
      <c r="I211" s="43"/>
      <c r="J211" s="43"/>
      <c r="K211" s="43"/>
      <c r="L211" s="43"/>
      <c r="M211" s="44"/>
      <c r="N211" s="45"/>
      <c r="O211" s="45"/>
      <c r="P211" s="45"/>
      <c r="Q211" s="45"/>
      <c r="R211" s="45"/>
    </row>
    <row r="212" spans="1:18" x14ac:dyDescent="0.25">
      <c r="A212" s="46" t="s">
        <v>182</v>
      </c>
      <c r="B212" s="14">
        <v>14.79</v>
      </c>
      <c r="C212" s="14">
        <v>2.41</v>
      </c>
      <c r="D212" s="58">
        <f t="shared" si="6"/>
        <v>10.663333333333332</v>
      </c>
      <c r="E212" s="14">
        <v>429003.31</v>
      </c>
      <c r="F212" s="14">
        <v>455639.14</v>
      </c>
      <c r="G212" s="40">
        <v>26635.830000000016</v>
      </c>
      <c r="H212" s="59">
        <f t="shared" si="7"/>
        <v>3560.7935292278839</v>
      </c>
      <c r="I212" s="40"/>
      <c r="J212" s="40"/>
      <c r="K212" s="40"/>
      <c r="L212" s="40"/>
      <c r="M212" s="41" t="s">
        <v>283</v>
      </c>
      <c r="N212" s="42"/>
      <c r="O212" s="42"/>
      <c r="P212" s="42"/>
      <c r="Q212" s="42"/>
      <c r="R212" s="42"/>
    </row>
    <row r="213" spans="1:18" x14ac:dyDescent="0.25">
      <c r="A213" s="46" t="s">
        <v>183</v>
      </c>
      <c r="B213" s="14">
        <v>80.52</v>
      </c>
      <c r="C213" s="14">
        <v>73.819999999999993</v>
      </c>
      <c r="D213" s="58">
        <f t="shared" si="6"/>
        <v>78.286666666666662</v>
      </c>
      <c r="E213" s="14">
        <v>3545959.42</v>
      </c>
      <c r="F213" s="14">
        <v>3992794.74</v>
      </c>
      <c r="G213" s="40">
        <v>446835.3200000003</v>
      </c>
      <c r="H213" s="59">
        <f t="shared" si="7"/>
        <v>4250.1860044281702</v>
      </c>
      <c r="I213" s="40"/>
      <c r="J213" s="40"/>
      <c r="K213" s="40"/>
      <c r="L213" s="40"/>
      <c r="M213" s="41" t="s">
        <v>283</v>
      </c>
      <c r="N213" s="42"/>
      <c r="O213" s="42"/>
      <c r="P213" s="42"/>
      <c r="Q213" s="42"/>
      <c r="R213" s="42"/>
    </row>
    <row r="214" spans="1:18" x14ac:dyDescent="0.25">
      <c r="A214" s="46" t="s">
        <v>184</v>
      </c>
      <c r="B214" s="14">
        <v>63.47</v>
      </c>
      <c r="C214" s="14">
        <v>68.7</v>
      </c>
      <c r="D214" s="58">
        <f t="shared" si="6"/>
        <v>65.213333333333324</v>
      </c>
      <c r="E214" s="14">
        <v>3840279.47</v>
      </c>
      <c r="F214" s="14">
        <v>4053209.09</v>
      </c>
      <c r="G214" s="40">
        <v>212929.61999999965</v>
      </c>
      <c r="H214" s="59">
        <f t="shared" si="7"/>
        <v>5179.4227790840323</v>
      </c>
      <c r="I214" s="40"/>
      <c r="J214" s="40"/>
      <c r="K214" s="40"/>
      <c r="L214" s="40"/>
      <c r="M214" s="41" t="s">
        <v>283</v>
      </c>
      <c r="N214" s="42"/>
      <c r="O214" s="42"/>
      <c r="P214" s="42"/>
      <c r="Q214" s="42"/>
      <c r="R214" s="42"/>
    </row>
    <row r="215" spans="1:18" x14ac:dyDescent="0.25">
      <c r="A215" s="46" t="s">
        <v>185</v>
      </c>
      <c r="B215" s="14">
        <v>363.19</v>
      </c>
      <c r="C215" s="14">
        <v>362.4</v>
      </c>
      <c r="D215" s="58">
        <f t="shared" si="6"/>
        <v>362.92666666666668</v>
      </c>
      <c r="E215" s="14">
        <v>27279303.5</v>
      </c>
      <c r="F215" s="14">
        <v>28497418.379999999</v>
      </c>
      <c r="G215" s="40">
        <v>1218114.879999999</v>
      </c>
      <c r="H215" s="59">
        <f t="shared" si="7"/>
        <v>6543.42897095832</v>
      </c>
      <c r="I215" s="40"/>
      <c r="J215" s="40"/>
      <c r="K215" s="40"/>
      <c r="L215" s="40"/>
      <c r="M215" s="41" t="s">
        <v>283</v>
      </c>
      <c r="N215" s="42"/>
      <c r="O215" s="42"/>
      <c r="P215" s="42"/>
      <c r="Q215" s="42"/>
      <c r="R215" s="42"/>
    </row>
    <row r="216" spans="1:18" s="39" customFormat="1" x14ac:dyDescent="0.25">
      <c r="A216" s="47"/>
      <c r="B216" s="48">
        <f>SUM(B212:B215)</f>
        <v>521.97</v>
      </c>
      <c r="C216" s="48">
        <f>SUM(C212:C215)</f>
        <v>507.33</v>
      </c>
      <c r="D216" s="57">
        <f t="shared" si="6"/>
        <v>517.09</v>
      </c>
      <c r="E216" s="48"/>
      <c r="F216" s="48">
        <f>SUM(F212:F215)</f>
        <v>36999061.349999994</v>
      </c>
      <c r="G216" s="43"/>
      <c r="H216" s="60">
        <f t="shared" si="7"/>
        <v>5962.7049691543043</v>
      </c>
      <c r="I216" s="43"/>
      <c r="J216" s="43"/>
      <c r="K216" s="43"/>
      <c r="L216" s="43"/>
      <c r="M216" s="44"/>
      <c r="N216" s="45"/>
      <c r="O216" s="45"/>
      <c r="P216" s="45"/>
      <c r="Q216" s="45"/>
      <c r="R216" s="45"/>
    </row>
    <row r="217" spans="1:18" x14ac:dyDescent="0.25">
      <c r="A217" s="46" t="s">
        <v>182</v>
      </c>
      <c r="B217" s="14">
        <v>27.66</v>
      </c>
      <c r="C217" s="14">
        <v>18.579999999999998</v>
      </c>
      <c r="D217" s="58">
        <f t="shared" si="6"/>
        <v>24.633333333333336</v>
      </c>
      <c r="E217" s="14">
        <v>1001462.36</v>
      </c>
      <c r="F217" s="14">
        <v>1045117.2</v>
      </c>
      <c r="G217" s="40">
        <v>43654.839999999967</v>
      </c>
      <c r="H217" s="59">
        <f t="shared" si="7"/>
        <v>3535.5791610284159</v>
      </c>
      <c r="I217" s="40"/>
      <c r="J217" s="40"/>
      <c r="K217" s="40"/>
      <c r="L217" s="40"/>
      <c r="M217" s="41" t="s">
        <v>282</v>
      </c>
      <c r="N217" s="42"/>
      <c r="O217" s="42"/>
      <c r="P217" s="42"/>
      <c r="Q217" s="42"/>
      <c r="R217" s="42"/>
    </row>
    <row r="218" spans="1:18" x14ac:dyDescent="0.25">
      <c r="A218" s="46" t="s">
        <v>183</v>
      </c>
      <c r="B218" s="14">
        <v>68.52</v>
      </c>
      <c r="C218" s="14">
        <v>92.2</v>
      </c>
      <c r="D218" s="58">
        <f t="shared" si="6"/>
        <v>76.413333333333341</v>
      </c>
      <c r="E218" s="14">
        <v>3479020.24</v>
      </c>
      <c r="F218" s="14">
        <v>3831194.09</v>
      </c>
      <c r="G218" s="40">
        <v>352173.84999999963</v>
      </c>
      <c r="H218" s="59">
        <f t="shared" si="7"/>
        <v>4178.147454632699</v>
      </c>
      <c r="I218" s="40"/>
      <c r="J218" s="40"/>
      <c r="K218" s="40"/>
      <c r="L218" s="40"/>
      <c r="M218" s="41" t="s">
        <v>282</v>
      </c>
      <c r="N218" s="42"/>
      <c r="O218" s="42"/>
      <c r="P218" s="42"/>
      <c r="Q218" s="42"/>
      <c r="R218" s="42"/>
    </row>
    <row r="219" spans="1:18" x14ac:dyDescent="0.25">
      <c r="A219" s="46" t="s">
        <v>184</v>
      </c>
      <c r="B219" s="14">
        <v>102.78</v>
      </c>
      <c r="C219" s="14">
        <v>86.24</v>
      </c>
      <c r="D219" s="58">
        <f t="shared" si="6"/>
        <v>97.266666666666666</v>
      </c>
      <c r="E219" s="14">
        <v>5709117.5700000003</v>
      </c>
      <c r="F219" s="14">
        <v>6129841.1100000003</v>
      </c>
      <c r="G219" s="40">
        <v>420723.54000000004</v>
      </c>
      <c r="H219" s="59">
        <f t="shared" si="7"/>
        <v>5251.7487234407135</v>
      </c>
      <c r="I219" s="40"/>
      <c r="J219" s="40"/>
      <c r="K219" s="40"/>
      <c r="L219" s="40"/>
      <c r="M219" s="41" t="s">
        <v>282</v>
      </c>
      <c r="N219" s="42"/>
      <c r="O219" s="42"/>
      <c r="P219" s="42"/>
      <c r="Q219" s="42"/>
      <c r="R219" s="42"/>
    </row>
    <row r="220" spans="1:18" x14ac:dyDescent="0.25">
      <c r="A220" s="46" t="s">
        <v>185</v>
      </c>
      <c r="B220" s="14">
        <v>311.23</v>
      </c>
      <c r="C220" s="14">
        <v>308.41000000000003</v>
      </c>
      <c r="D220" s="58">
        <f t="shared" si="6"/>
        <v>310.29000000000002</v>
      </c>
      <c r="E220" s="14">
        <v>23320772.789999999</v>
      </c>
      <c r="F220" s="14">
        <v>24436027.899999999</v>
      </c>
      <c r="G220" s="40">
        <v>1115255.1099999994</v>
      </c>
      <c r="H220" s="59">
        <f t="shared" si="7"/>
        <v>6562.6854179423544</v>
      </c>
      <c r="I220" s="40"/>
      <c r="J220" s="40"/>
      <c r="K220" s="40"/>
      <c r="L220" s="40"/>
      <c r="M220" s="41" t="s">
        <v>282</v>
      </c>
      <c r="N220" s="42"/>
      <c r="O220" s="42"/>
      <c r="P220" s="42"/>
      <c r="Q220" s="42"/>
      <c r="R220" s="42"/>
    </row>
    <row r="221" spans="1:18" s="39" customFormat="1" x14ac:dyDescent="0.25">
      <c r="A221" s="47"/>
      <c r="B221" s="48">
        <f>SUM(B217:B220)</f>
        <v>510.19</v>
      </c>
      <c r="C221" s="48">
        <f>SUM(C217:C220)</f>
        <v>505.43</v>
      </c>
      <c r="D221" s="57">
        <f t="shared" si="6"/>
        <v>508.6033333333333</v>
      </c>
      <c r="E221" s="48"/>
      <c r="F221" s="48">
        <f>SUM(F217:F220)</f>
        <v>35442180.299999997</v>
      </c>
      <c r="G221" s="43"/>
      <c r="H221" s="60">
        <f t="shared" si="7"/>
        <v>5807.1090601057804</v>
      </c>
      <c r="I221" s="43"/>
      <c r="J221" s="43"/>
      <c r="K221" s="43"/>
      <c r="L221" s="43"/>
      <c r="M221" s="44"/>
      <c r="N221" s="45"/>
      <c r="O221" s="45"/>
      <c r="P221" s="45"/>
      <c r="Q221" s="45"/>
      <c r="R221" s="45"/>
    </row>
    <row r="222" spans="1:18" x14ac:dyDescent="0.25">
      <c r="A222" s="46" t="s">
        <v>182</v>
      </c>
      <c r="B222" s="14">
        <v>0</v>
      </c>
      <c r="C222" s="14">
        <v>2</v>
      </c>
      <c r="D222" s="58">
        <f t="shared" si="6"/>
        <v>0.66666666666666663</v>
      </c>
      <c r="E222" s="14">
        <v>28302.400000000001</v>
      </c>
      <c r="F222" s="14">
        <v>30413.63</v>
      </c>
      <c r="G222" s="40">
        <v>2111.2299999999996</v>
      </c>
      <c r="H222" s="59">
        <f t="shared" si="7"/>
        <v>3801.7037500000006</v>
      </c>
      <c r="I222" s="40"/>
      <c r="J222" s="40"/>
      <c r="K222" s="40"/>
      <c r="L222" s="40"/>
      <c r="M222" s="41" t="s">
        <v>281</v>
      </c>
      <c r="N222" s="42"/>
      <c r="O222" s="42"/>
      <c r="P222" s="42"/>
      <c r="Q222" s="42"/>
      <c r="R222" s="42"/>
    </row>
    <row r="223" spans="1:18" x14ac:dyDescent="0.25">
      <c r="A223" s="46" t="s">
        <v>183</v>
      </c>
      <c r="B223" s="14">
        <v>4.03</v>
      </c>
      <c r="C223" s="14">
        <v>3.44</v>
      </c>
      <c r="D223" s="58">
        <f t="shared" si="6"/>
        <v>3.8333333333333335</v>
      </c>
      <c r="E223" s="14">
        <v>173473.85</v>
      </c>
      <c r="F223" s="14">
        <v>184903.11</v>
      </c>
      <c r="G223" s="40">
        <v>11429.25999999998</v>
      </c>
      <c r="H223" s="59">
        <f t="shared" si="7"/>
        <v>4019.6328260869559</v>
      </c>
      <c r="I223" s="40"/>
      <c r="J223" s="40"/>
      <c r="K223" s="40"/>
      <c r="L223" s="40"/>
      <c r="M223" s="41" t="s">
        <v>281</v>
      </c>
      <c r="N223" s="42"/>
      <c r="O223" s="42"/>
      <c r="P223" s="42"/>
      <c r="Q223" s="42"/>
      <c r="R223" s="42"/>
    </row>
    <row r="224" spans="1:18" x14ac:dyDescent="0.25">
      <c r="A224" s="46" t="s">
        <v>184</v>
      </c>
      <c r="B224" s="14">
        <v>4.9800000000000004</v>
      </c>
      <c r="C224" s="14">
        <v>4.72</v>
      </c>
      <c r="D224" s="58">
        <f t="shared" si="6"/>
        <v>4.8933333333333335</v>
      </c>
      <c r="E224" s="14">
        <v>287656.67</v>
      </c>
      <c r="F224" s="14">
        <v>295615.75</v>
      </c>
      <c r="G224" s="40">
        <v>7959.0800000000163</v>
      </c>
      <c r="H224" s="59">
        <f t="shared" si="7"/>
        <v>5034.3281675749322</v>
      </c>
      <c r="I224" s="40"/>
      <c r="J224" s="40"/>
      <c r="K224" s="40"/>
      <c r="L224" s="40"/>
      <c r="M224" s="41" t="s">
        <v>281</v>
      </c>
      <c r="N224" s="42"/>
      <c r="O224" s="42"/>
      <c r="P224" s="42"/>
      <c r="Q224" s="42"/>
      <c r="R224" s="42"/>
    </row>
    <row r="225" spans="1:18" x14ac:dyDescent="0.25">
      <c r="A225" s="46" t="s">
        <v>185</v>
      </c>
      <c r="B225" s="14">
        <v>30.77</v>
      </c>
      <c r="C225" s="14">
        <v>30.26</v>
      </c>
      <c r="D225" s="58">
        <f t="shared" si="6"/>
        <v>30.599999999999998</v>
      </c>
      <c r="E225" s="14">
        <v>2299606.65</v>
      </c>
      <c r="F225" s="14">
        <v>2373564.87</v>
      </c>
      <c r="G225" s="40">
        <v>73958.220000000205</v>
      </c>
      <c r="H225" s="59">
        <f t="shared" si="7"/>
        <v>6463.9566176470589</v>
      </c>
      <c r="I225" s="40"/>
      <c r="J225" s="40"/>
      <c r="K225" s="40"/>
      <c r="L225" s="40"/>
      <c r="M225" s="41" t="s">
        <v>281</v>
      </c>
      <c r="N225" s="42"/>
      <c r="O225" s="42"/>
      <c r="P225" s="42"/>
      <c r="Q225" s="42"/>
      <c r="R225" s="42"/>
    </row>
    <row r="226" spans="1:18" s="39" customFormat="1" x14ac:dyDescent="0.25">
      <c r="A226" s="47"/>
      <c r="B226" s="48">
        <f>SUM(B222:B225)</f>
        <v>39.78</v>
      </c>
      <c r="C226" s="48">
        <f>SUM(C222:C225)</f>
        <v>40.42</v>
      </c>
      <c r="D226" s="57">
        <f t="shared" si="6"/>
        <v>39.993333333333332</v>
      </c>
      <c r="E226" s="48"/>
      <c r="F226" s="48">
        <f>SUM(F222:F225)</f>
        <v>2884497.3600000003</v>
      </c>
      <c r="G226" s="43"/>
      <c r="H226" s="60">
        <f t="shared" si="7"/>
        <v>6010.3712285380907</v>
      </c>
      <c r="I226" s="43"/>
      <c r="J226" s="43"/>
      <c r="K226" s="43"/>
      <c r="L226" s="43"/>
      <c r="M226" s="44"/>
      <c r="N226" s="45"/>
      <c r="O226" s="45"/>
      <c r="P226" s="45"/>
      <c r="Q226" s="45"/>
      <c r="R226" s="45"/>
    </row>
    <row r="227" spans="1:18" x14ac:dyDescent="0.25">
      <c r="A227" s="46" t="s">
        <v>182</v>
      </c>
      <c r="B227" s="14">
        <v>44.98</v>
      </c>
      <c r="C227" s="14">
        <v>38.82</v>
      </c>
      <c r="D227" s="58">
        <f t="shared" si="6"/>
        <v>42.926666666666669</v>
      </c>
      <c r="E227" s="14">
        <v>1750333.58</v>
      </c>
      <c r="F227" s="14">
        <v>1860804.17</v>
      </c>
      <c r="G227" s="40">
        <v>110470.58999999985</v>
      </c>
      <c r="H227" s="59">
        <f t="shared" si="7"/>
        <v>3612.370263239633</v>
      </c>
      <c r="I227" s="40"/>
      <c r="J227" s="40"/>
      <c r="K227" s="40"/>
      <c r="L227" s="40"/>
      <c r="M227" s="41" t="s">
        <v>280</v>
      </c>
      <c r="N227" s="42"/>
      <c r="O227" s="42"/>
      <c r="P227" s="42"/>
      <c r="Q227" s="42"/>
      <c r="R227" s="42"/>
    </row>
    <row r="228" spans="1:18" x14ac:dyDescent="0.25">
      <c r="A228" s="46" t="s">
        <v>183</v>
      </c>
      <c r="B228" s="14">
        <v>81.7</v>
      </c>
      <c r="C228" s="14">
        <v>108.98</v>
      </c>
      <c r="D228" s="58">
        <f t="shared" si="6"/>
        <v>90.793333333333337</v>
      </c>
      <c r="E228" s="14">
        <v>4133219.25</v>
      </c>
      <c r="F228" s="14">
        <v>4605218.79</v>
      </c>
      <c r="G228" s="40">
        <v>471999.54000000004</v>
      </c>
      <c r="H228" s="59">
        <f t="shared" si="7"/>
        <v>4226.832724502533</v>
      </c>
      <c r="I228" s="40"/>
      <c r="J228" s="40"/>
      <c r="K228" s="40"/>
      <c r="L228" s="40"/>
      <c r="M228" s="41" t="s">
        <v>280</v>
      </c>
      <c r="N228" s="42"/>
      <c r="O228" s="42"/>
      <c r="P228" s="42"/>
      <c r="Q228" s="42"/>
      <c r="R228" s="42"/>
    </row>
    <row r="229" spans="1:18" x14ac:dyDescent="0.25">
      <c r="A229" s="46" t="s">
        <v>184</v>
      </c>
      <c r="B229" s="14">
        <v>85.12</v>
      </c>
      <c r="C229" s="14">
        <v>78.03</v>
      </c>
      <c r="D229" s="58">
        <f t="shared" si="6"/>
        <v>82.756666666666675</v>
      </c>
      <c r="E229" s="14">
        <v>4862814.92</v>
      </c>
      <c r="F229" s="14">
        <v>5115160.24</v>
      </c>
      <c r="G229" s="40">
        <v>252345.3200000003</v>
      </c>
      <c r="H229" s="59">
        <f t="shared" si="7"/>
        <v>5150.8038023119989</v>
      </c>
      <c r="I229" s="40"/>
      <c r="J229" s="40"/>
      <c r="K229" s="40"/>
      <c r="L229" s="40"/>
      <c r="M229" s="41" t="s">
        <v>280</v>
      </c>
      <c r="N229" s="42"/>
      <c r="O229" s="42"/>
      <c r="P229" s="42"/>
      <c r="Q229" s="42"/>
      <c r="R229" s="42"/>
    </row>
    <row r="230" spans="1:18" x14ac:dyDescent="0.25">
      <c r="A230" s="46" t="s">
        <v>185</v>
      </c>
      <c r="B230" s="14">
        <v>307.87</v>
      </c>
      <c r="C230" s="14">
        <v>298.75</v>
      </c>
      <c r="D230" s="58">
        <f t="shared" si="6"/>
        <v>304.83</v>
      </c>
      <c r="E230" s="14">
        <v>22904171.280000001</v>
      </c>
      <c r="F230" s="14">
        <v>24487203.219999999</v>
      </c>
      <c r="G230" s="40">
        <v>1583031.9399999976</v>
      </c>
      <c r="H230" s="59">
        <f t="shared" si="7"/>
        <v>6694.2238898183687</v>
      </c>
      <c r="I230" s="40"/>
      <c r="J230" s="40"/>
      <c r="K230" s="40"/>
      <c r="L230" s="40"/>
      <c r="M230" s="41" t="s">
        <v>280</v>
      </c>
      <c r="N230" s="42"/>
      <c r="O230" s="42"/>
      <c r="P230" s="42"/>
      <c r="Q230" s="42"/>
      <c r="R230" s="42"/>
    </row>
    <row r="231" spans="1:18" s="39" customFormat="1" x14ac:dyDescent="0.25">
      <c r="A231" s="47"/>
      <c r="B231" s="48">
        <f>SUM(B227:B230)</f>
        <v>519.67000000000007</v>
      </c>
      <c r="C231" s="48">
        <f>SUM(C227:C230)</f>
        <v>524.58000000000004</v>
      </c>
      <c r="D231" s="57">
        <f t="shared" si="6"/>
        <v>521.30666666666673</v>
      </c>
      <c r="E231" s="48"/>
      <c r="F231" s="48">
        <f>SUM(F227:F230)</f>
        <v>36068386.420000002</v>
      </c>
      <c r="G231" s="43"/>
      <c r="H231" s="60">
        <f t="shared" si="7"/>
        <v>5765.7019572612408</v>
      </c>
      <c r="I231" s="43"/>
      <c r="J231" s="43"/>
      <c r="K231" s="43"/>
      <c r="L231" s="43"/>
      <c r="M231" s="44"/>
      <c r="N231" s="45"/>
      <c r="O231" s="45"/>
      <c r="P231" s="45"/>
      <c r="Q231" s="45"/>
      <c r="R231" s="45"/>
    </row>
    <row r="232" spans="1:18" x14ac:dyDescent="0.25">
      <c r="A232" s="46" t="s">
        <v>182</v>
      </c>
      <c r="B232" s="14">
        <v>25.55</v>
      </c>
      <c r="C232" s="14">
        <v>20.41</v>
      </c>
      <c r="D232" s="58">
        <f t="shared" si="6"/>
        <v>23.83666666666667</v>
      </c>
      <c r="E232" s="14">
        <v>971021.21</v>
      </c>
      <c r="F232" s="14">
        <v>1064761.97</v>
      </c>
      <c r="G232" s="40">
        <v>93740.760000000009</v>
      </c>
      <c r="H232" s="59">
        <f t="shared" si="7"/>
        <v>3722.423332401062</v>
      </c>
      <c r="I232" s="40"/>
      <c r="J232" s="40"/>
      <c r="K232" s="40"/>
      <c r="L232" s="40"/>
      <c r="M232" s="41" t="s">
        <v>279</v>
      </c>
      <c r="N232" s="42"/>
      <c r="O232" s="42"/>
      <c r="P232" s="42"/>
      <c r="Q232" s="42"/>
      <c r="R232" s="42"/>
    </row>
    <row r="233" spans="1:18" x14ac:dyDescent="0.25">
      <c r="A233" s="46" t="s">
        <v>183</v>
      </c>
      <c r="B233" s="14">
        <v>72.62</v>
      </c>
      <c r="C233" s="14">
        <v>84.26</v>
      </c>
      <c r="D233" s="58">
        <f t="shared" si="6"/>
        <v>76.5</v>
      </c>
      <c r="E233" s="14">
        <v>3475813.49</v>
      </c>
      <c r="F233" s="14">
        <v>3911079.81</v>
      </c>
      <c r="G233" s="40">
        <v>435266.31999999983</v>
      </c>
      <c r="H233" s="59">
        <f t="shared" si="7"/>
        <v>4260.4355228758168</v>
      </c>
      <c r="I233" s="40"/>
      <c r="J233" s="40"/>
      <c r="K233" s="40"/>
      <c r="L233" s="40"/>
      <c r="M233" s="41" t="s">
        <v>279</v>
      </c>
      <c r="N233" s="42"/>
      <c r="O233" s="42"/>
      <c r="P233" s="42"/>
      <c r="Q233" s="42"/>
      <c r="R233" s="42"/>
    </row>
    <row r="234" spans="1:18" x14ac:dyDescent="0.25">
      <c r="A234" s="46" t="s">
        <v>184</v>
      </c>
      <c r="B234" s="14">
        <v>85.55</v>
      </c>
      <c r="C234" s="14">
        <v>85.26</v>
      </c>
      <c r="D234" s="58">
        <f t="shared" si="6"/>
        <v>85.453333333333333</v>
      </c>
      <c r="E234" s="14">
        <v>5026678.72</v>
      </c>
      <c r="F234" s="14">
        <v>5344954.3099999996</v>
      </c>
      <c r="G234" s="40">
        <v>318275.58999999985</v>
      </c>
      <c r="H234" s="59">
        <f t="shared" si="7"/>
        <v>5212.3520732563584</v>
      </c>
      <c r="I234" s="40"/>
      <c r="J234" s="40"/>
      <c r="K234" s="40"/>
      <c r="L234" s="40"/>
      <c r="M234" s="41" t="s">
        <v>279</v>
      </c>
      <c r="N234" s="42"/>
      <c r="O234" s="42"/>
      <c r="P234" s="42"/>
      <c r="Q234" s="42"/>
      <c r="R234" s="42"/>
    </row>
    <row r="235" spans="1:18" x14ac:dyDescent="0.25">
      <c r="A235" s="46" t="s">
        <v>185</v>
      </c>
      <c r="B235" s="14">
        <v>127.96</v>
      </c>
      <c r="C235" s="14">
        <v>135.24</v>
      </c>
      <c r="D235" s="58">
        <f t="shared" si="6"/>
        <v>130.38666666666666</v>
      </c>
      <c r="E235" s="14">
        <v>9807917.1799999997</v>
      </c>
      <c r="F235" s="14">
        <v>10692788.470000001</v>
      </c>
      <c r="G235" s="40">
        <v>884871.29000000097</v>
      </c>
      <c r="H235" s="59">
        <f t="shared" si="7"/>
        <v>6834.0247405153905</v>
      </c>
      <c r="I235" s="40"/>
      <c r="J235" s="40"/>
      <c r="K235" s="40"/>
      <c r="L235" s="40"/>
      <c r="M235" s="41" t="s">
        <v>279</v>
      </c>
      <c r="N235" s="42"/>
      <c r="O235" s="42"/>
      <c r="P235" s="42"/>
      <c r="Q235" s="42"/>
      <c r="R235" s="42"/>
    </row>
    <row r="236" spans="1:18" s="39" customFormat="1" x14ac:dyDescent="0.25">
      <c r="A236" s="47"/>
      <c r="B236" s="48">
        <f>SUM(B232:B235)</f>
        <v>311.68</v>
      </c>
      <c r="C236" s="48">
        <f>SUM(C232:C235)</f>
        <v>325.17</v>
      </c>
      <c r="D236" s="57">
        <f t="shared" si="6"/>
        <v>316.17666666666668</v>
      </c>
      <c r="E236" s="48"/>
      <c r="F236" s="48">
        <f>SUM(F232:F235)</f>
        <v>21013584.560000002</v>
      </c>
      <c r="G236" s="43"/>
      <c r="H236" s="60">
        <f t="shared" si="7"/>
        <v>5538.4607128925818</v>
      </c>
      <c r="I236" s="43"/>
      <c r="J236" s="43"/>
      <c r="K236" s="43"/>
      <c r="L236" s="43"/>
      <c r="M236" s="44"/>
      <c r="N236" s="45"/>
      <c r="O236" s="45"/>
      <c r="P236" s="45"/>
      <c r="Q236" s="45"/>
      <c r="R236" s="45"/>
    </row>
    <row r="237" spans="1:18" x14ac:dyDescent="0.25">
      <c r="A237" s="46" t="s">
        <v>182</v>
      </c>
      <c r="B237" s="14">
        <v>3.02</v>
      </c>
      <c r="C237" s="14">
        <v>3</v>
      </c>
      <c r="D237" s="58">
        <f t="shared" si="6"/>
        <v>3.0133333333333332</v>
      </c>
      <c r="E237" s="14">
        <v>123088.81</v>
      </c>
      <c r="F237" s="14">
        <v>142534.1</v>
      </c>
      <c r="G237" s="40">
        <v>19445.290000000008</v>
      </c>
      <c r="H237" s="59">
        <f t="shared" si="7"/>
        <v>3941.7616150442482</v>
      </c>
      <c r="I237" s="40"/>
      <c r="J237" s="40"/>
      <c r="K237" s="40"/>
      <c r="L237" s="40"/>
      <c r="M237" s="41" t="s">
        <v>278</v>
      </c>
      <c r="N237" s="42"/>
      <c r="O237" s="42"/>
      <c r="P237" s="42"/>
      <c r="Q237" s="42"/>
      <c r="R237" s="42"/>
    </row>
    <row r="238" spans="1:18" x14ac:dyDescent="0.25">
      <c r="A238" s="46" t="s">
        <v>183</v>
      </c>
      <c r="B238" s="14">
        <v>14.27</v>
      </c>
      <c r="C238" s="14">
        <v>15.76</v>
      </c>
      <c r="D238" s="58">
        <f t="shared" si="6"/>
        <v>14.766666666666666</v>
      </c>
      <c r="E238" s="14">
        <v>670481.82999999996</v>
      </c>
      <c r="F238" s="14">
        <v>754595.08</v>
      </c>
      <c r="G238" s="40">
        <v>84113.25</v>
      </c>
      <c r="H238" s="59">
        <f t="shared" si="7"/>
        <v>4258.4372460496616</v>
      </c>
      <c r="I238" s="40"/>
      <c r="J238" s="40"/>
      <c r="K238" s="40"/>
      <c r="L238" s="40"/>
      <c r="M238" s="41" t="s">
        <v>278</v>
      </c>
      <c r="N238" s="42"/>
      <c r="O238" s="42"/>
      <c r="P238" s="42"/>
      <c r="Q238" s="42"/>
      <c r="R238" s="42"/>
    </row>
    <row r="239" spans="1:18" x14ac:dyDescent="0.25">
      <c r="A239" s="46" t="s">
        <v>184</v>
      </c>
      <c r="B239" s="14">
        <v>40.74</v>
      </c>
      <c r="C239" s="14">
        <v>37.99</v>
      </c>
      <c r="D239" s="58">
        <f t="shared" si="6"/>
        <v>39.823333333333331</v>
      </c>
      <c r="E239" s="14">
        <v>2340543.92</v>
      </c>
      <c r="F239" s="14">
        <v>2456890.2799999998</v>
      </c>
      <c r="G239" s="40">
        <v>116346.35999999987</v>
      </c>
      <c r="H239" s="59">
        <f t="shared" si="7"/>
        <v>5141.2285092491838</v>
      </c>
      <c r="I239" s="40"/>
      <c r="J239" s="40"/>
      <c r="K239" s="40"/>
      <c r="L239" s="40"/>
      <c r="M239" s="41" t="s">
        <v>278</v>
      </c>
      <c r="N239" s="42"/>
      <c r="O239" s="42"/>
      <c r="P239" s="42"/>
      <c r="Q239" s="42"/>
      <c r="R239" s="42"/>
    </row>
    <row r="240" spans="1:18" x14ac:dyDescent="0.25">
      <c r="A240" s="46" t="s">
        <v>185</v>
      </c>
      <c r="B240" s="14">
        <v>52.5</v>
      </c>
      <c r="C240" s="14">
        <v>50.76</v>
      </c>
      <c r="D240" s="58">
        <f t="shared" si="6"/>
        <v>51.919999999999995</v>
      </c>
      <c r="E240" s="14">
        <v>3900956.83</v>
      </c>
      <c r="F240" s="14">
        <v>4106494.47</v>
      </c>
      <c r="G240" s="40">
        <v>205537.64000000013</v>
      </c>
      <c r="H240" s="59">
        <f t="shared" si="7"/>
        <v>6591.060718412944</v>
      </c>
      <c r="I240" s="40"/>
      <c r="J240" s="40"/>
      <c r="K240" s="40"/>
      <c r="L240" s="40"/>
      <c r="M240" s="41" t="s">
        <v>278</v>
      </c>
      <c r="N240" s="42"/>
      <c r="O240" s="42"/>
      <c r="P240" s="42"/>
      <c r="Q240" s="42"/>
      <c r="R240" s="42"/>
    </row>
    <row r="241" spans="1:18" s="39" customFormat="1" x14ac:dyDescent="0.25">
      <c r="A241" s="47"/>
      <c r="B241" s="48">
        <f>SUM(B237:B240)</f>
        <v>110.53</v>
      </c>
      <c r="C241" s="48">
        <f>SUM(C237:C240)</f>
        <v>107.50999999999999</v>
      </c>
      <c r="D241" s="57">
        <f t="shared" si="6"/>
        <v>109.52333333333333</v>
      </c>
      <c r="E241" s="48"/>
      <c r="F241" s="48">
        <f>SUM(F237:F240)</f>
        <v>7460513.9299999997</v>
      </c>
      <c r="G241" s="43"/>
      <c r="H241" s="60">
        <f t="shared" si="7"/>
        <v>5676.5026706637864</v>
      </c>
      <c r="I241" s="43"/>
      <c r="J241" s="43"/>
      <c r="K241" s="43"/>
      <c r="L241" s="43"/>
      <c r="M241" s="44"/>
      <c r="N241" s="45"/>
      <c r="O241" s="45"/>
      <c r="P241" s="45"/>
      <c r="Q241" s="45"/>
      <c r="R241" s="45"/>
    </row>
    <row r="242" spans="1:18" x14ac:dyDescent="0.25">
      <c r="A242" s="46" t="s">
        <v>182</v>
      </c>
      <c r="B242" s="14">
        <v>21.31</v>
      </c>
      <c r="C242" s="14">
        <v>13.8</v>
      </c>
      <c r="D242" s="58">
        <f t="shared" si="6"/>
        <v>18.806666666666668</v>
      </c>
      <c r="E242" s="14">
        <v>764272.08</v>
      </c>
      <c r="F242" s="14">
        <v>827479.21</v>
      </c>
      <c r="G242" s="40">
        <v>63207.130000000005</v>
      </c>
      <c r="H242" s="59">
        <f t="shared" si="7"/>
        <v>3666.604085430698</v>
      </c>
      <c r="I242" s="40"/>
      <c r="J242" s="40"/>
      <c r="K242" s="40"/>
      <c r="L242" s="40"/>
      <c r="M242" s="41" t="s">
        <v>277</v>
      </c>
      <c r="N242" s="42"/>
      <c r="O242" s="42"/>
      <c r="P242" s="42"/>
      <c r="Q242" s="42"/>
      <c r="R242" s="42"/>
    </row>
    <row r="243" spans="1:18" x14ac:dyDescent="0.25">
      <c r="A243" s="46" t="s">
        <v>183</v>
      </c>
      <c r="B243" s="14">
        <v>66.67</v>
      </c>
      <c r="C243" s="14">
        <v>68.260000000000005</v>
      </c>
      <c r="D243" s="58">
        <f t="shared" si="6"/>
        <v>67.2</v>
      </c>
      <c r="E243" s="14">
        <v>3048145.28</v>
      </c>
      <c r="F243" s="14">
        <v>3346808</v>
      </c>
      <c r="G243" s="40">
        <v>298662.7200000002</v>
      </c>
      <c r="H243" s="59">
        <f t="shared" si="7"/>
        <v>4150.3075396825398</v>
      </c>
      <c r="I243" s="40"/>
      <c r="J243" s="40"/>
      <c r="K243" s="40"/>
      <c r="L243" s="40"/>
      <c r="M243" s="41" t="s">
        <v>277</v>
      </c>
      <c r="N243" s="42"/>
      <c r="O243" s="42"/>
      <c r="P243" s="42"/>
      <c r="Q243" s="42"/>
      <c r="R243" s="42"/>
    </row>
    <row r="244" spans="1:18" x14ac:dyDescent="0.25">
      <c r="A244" s="46" t="s">
        <v>184</v>
      </c>
      <c r="B244" s="14">
        <v>75.209999999999994</v>
      </c>
      <c r="C244" s="14">
        <v>72.56</v>
      </c>
      <c r="D244" s="58">
        <f t="shared" si="6"/>
        <v>74.326666666666668</v>
      </c>
      <c r="E244" s="14">
        <v>4370323.5599999996</v>
      </c>
      <c r="F244" s="14">
        <v>4622972.71</v>
      </c>
      <c r="G244" s="40">
        <v>252649.15000000037</v>
      </c>
      <c r="H244" s="59">
        <f t="shared" si="7"/>
        <v>5183.1696901067362</v>
      </c>
      <c r="I244" s="40"/>
      <c r="J244" s="40"/>
      <c r="K244" s="40"/>
      <c r="L244" s="40"/>
      <c r="M244" s="41" t="s">
        <v>277</v>
      </c>
      <c r="N244" s="42"/>
      <c r="O244" s="42"/>
      <c r="P244" s="42"/>
      <c r="Q244" s="42"/>
      <c r="R244" s="42"/>
    </row>
    <row r="245" spans="1:18" x14ac:dyDescent="0.25">
      <c r="A245" s="46" t="s">
        <v>185</v>
      </c>
      <c r="B245" s="14">
        <v>219.48</v>
      </c>
      <c r="C245" s="14">
        <v>211.53</v>
      </c>
      <c r="D245" s="58">
        <f t="shared" si="6"/>
        <v>216.83</v>
      </c>
      <c r="E245" s="14">
        <v>16290631.91</v>
      </c>
      <c r="F245" s="14">
        <v>16941454.109999999</v>
      </c>
      <c r="G245" s="40">
        <v>650822.19999999925</v>
      </c>
      <c r="H245" s="59">
        <f t="shared" si="7"/>
        <v>6511.0355693400352</v>
      </c>
      <c r="I245" s="40"/>
      <c r="J245" s="40"/>
      <c r="K245" s="40"/>
      <c r="L245" s="40"/>
      <c r="M245" s="41" t="s">
        <v>277</v>
      </c>
      <c r="N245" s="42"/>
      <c r="O245" s="42"/>
      <c r="P245" s="42"/>
      <c r="Q245" s="42"/>
      <c r="R245" s="42"/>
    </row>
    <row r="246" spans="1:18" s="39" customFormat="1" x14ac:dyDescent="0.25">
      <c r="A246" s="47"/>
      <c r="B246" s="48">
        <f>SUM(B242:B245)</f>
        <v>382.66999999999996</v>
      </c>
      <c r="C246" s="48">
        <f>SUM(C242:C245)</f>
        <v>366.15</v>
      </c>
      <c r="D246" s="57">
        <f t="shared" si="6"/>
        <v>377.16333333333324</v>
      </c>
      <c r="E246" s="48"/>
      <c r="F246" s="48">
        <f>SUM(F242:F245)</f>
        <v>25738714.030000001</v>
      </c>
      <c r="G246" s="43"/>
      <c r="H246" s="60">
        <f t="shared" si="7"/>
        <v>5686.9070937436491</v>
      </c>
      <c r="I246" s="43"/>
      <c r="J246" s="43"/>
      <c r="K246" s="43"/>
      <c r="L246" s="43"/>
      <c r="M246" s="44"/>
      <c r="N246" s="45"/>
      <c r="O246" s="45"/>
      <c r="P246" s="45"/>
      <c r="Q246" s="45"/>
      <c r="R246" s="45"/>
    </row>
    <row r="247" spans="1:18" x14ac:dyDescent="0.25">
      <c r="A247" s="46" t="s">
        <v>182</v>
      </c>
      <c r="B247" s="14">
        <v>14.73</v>
      </c>
      <c r="C247" s="14">
        <v>5.97</v>
      </c>
      <c r="D247" s="58">
        <f t="shared" si="6"/>
        <v>11.81</v>
      </c>
      <c r="E247" s="14">
        <v>477779.56</v>
      </c>
      <c r="F247" s="14">
        <v>494180.38</v>
      </c>
      <c r="G247" s="40">
        <v>16400.820000000007</v>
      </c>
      <c r="H247" s="59">
        <f t="shared" si="7"/>
        <v>3487.0193338978265</v>
      </c>
      <c r="I247" s="40"/>
      <c r="J247" s="40"/>
      <c r="K247" s="40"/>
      <c r="L247" s="40"/>
      <c r="M247" s="41" t="s">
        <v>276</v>
      </c>
      <c r="N247" s="42"/>
      <c r="O247" s="42"/>
      <c r="P247" s="42"/>
      <c r="Q247" s="42"/>
      <c r="R247" s="42"/>
    </row>
    <row r="248" spans="1:18" x14ac:dyDescent="0.25">
      <c r="A248" s="46" t="s">
        <v>183</v>
      </c>
      <c r="B248" s="14">
        <v>46.42</v>
      </c>
      <c r="C248" s="14">
        <v>53.75</v>
      </c>
      <c r="D248" s="58">
        <f t="shared" si="6"/>
        <v>48.863333333333337</v>
      </c>
      <c r="E248" s="14">
        <v>2220066.36</v>
      </c>
      <c r="F248" s="14">
        <v>2312879.65</v>
      </c>
      <c r="G248" s="40">
        <v>92813.290000000037</v>
      </c>
      <c r="H248" s="59">
        <f t="shared" si="7"/>
        <v>3944.4703765604741</v>
      </c>
      <c r="I248" s="40"/>
      <c r="J248" s="40"/>
      <c r="K248" s="40"/>
      <c r="L248" s="40"/>
      <c r="M248" s="41" t="s">
        <v>276</v>
      </c>
      <c r="N248" s="42"/>
      <c r="O248" s="42"/>
      <c r="P248" s="42"/>
      <c r="Q248" s="42"/>
      <c r="R248" s="42"/>
    </row>
    <row r="249" spans="1:18" x14ac:dyDescent="0.25">
      <c r="A249" s="46" t="s">
        <v>184</v>
      </c>
      <c r="B249" s="14">
        <v>40.78</v>
      </c>
      <c r="C249" s="14">
        <v>35.25</v>
      </c>
      <c r="D249" s="58">
        <f t="shared" si="6"/>
        <v>38.936666666666667</v>
      </c>
      <c r="E249" s="14">
        <v>2286246.91</v>
      </c>
      <c r="F249" s="14">
        <v>2363352.81</v>
      </c>
      <c r="G249" s="40">
        <v>77105.899999999907</v>
      </c>
      <c r="H249" s="59">
        <f t="shared" si="7"/>
        <v>5058.1131966441235</v>
      </c>
      <c r="I249" s="40"/>
      <c r="J249" s="40"/>
      <c r="K249" s="40"/>
      <c r="L249" s="40"/>
      <c r="M249" s="41" t="s">
        <v>276</v>
      </c>
      <c r="N249" s="42"/>
      <c r="O249" s="42"/>
      <c r="P249" s="42"/>
      <c r="Q249" s="42"/>
      <c r="R249" s="42"/>
    </row>
    <row r="250" spans="1:18" x14ac:dyDescent="0.25">
      <c r="A250" s="46" t="s">
        <v>185</v>
      </c>
      <c r="B250" s="14">
        <v>249.08</v>
      </c>
      <c r="C250" s="14">
        <v>243.02</v>
      </c>
      <c r="D250" s="58">
        <f t="shared" si="6"/>
        <v>247.06000000000003</v>
      </c>
      <c r="E250" s="14">
        <v>18564784.940000001</v>
      </c>
      <c r="F250" s="14">
        <v>19212260.059999999</v>
      </c>
      <c r="G250" s="40">
        <v>647475.11999999732</v>
      </c>
      <c r="H250" s="59">
        <f t="shared" si="7"/>
        <v>6480.294955341481</v>
      </c>
      <c r="I250" s="40"/>
      <c r="J250" s="40"/>
      <c r="K250" s="40"/>
      <c r="L250" s="40"/>
      <c r="M250" s="41" t="s">
        <v>276</v>
      </c>
      <c r="N250" s="42"/>
      <c r="O250" s="42"/>
      <c r="P250" s="42"/>
      <c r="Q250" s="42"/>
      <c r="R250" s="42"/>
    </row>
    <row r="251" spans="1:18" s="39" customFormat="1" x14ac:dyDescent="0.25">
      <c r="A251" s="47"/>
      <c r="B251" s="48">
        <f>SUM(B247:B250)</f>
        <v>351.01</v>
      </c>
      <c r="C251" s="48">
        <f>SUM(C247:C250)</f>
        <v>337.99</v>
      </c>
      <c r="D251" s="57">
        <f t="shared" si="6"/>
        <v>346.67</v>
      </c>
      <c r="E251" s="48"/>
      <c r="F251" s="48">
        <f>SUM(F247:F250)</f>
        <v>24382672.899999999</v>
      </c>
      <c r="G251" s="43"/>
      <c r="H251" s="60">
        <f t="shared" si="7"/>
        <v>5861.1630897779823</v>
      </c>
      <c r="I251" s="43"/>
      <c r="J251" s="43"/>
      <c r="K251" s="43"/>
      <c r="L251" s="43"/>
      <c r="M251" s="44"/>
      <c r="N251" s="45"/>
      <c r="O251" s="45"/>
      <c r="P251" s="45"/>
      <c r="Q251" s="45"/>
      <c r="R251" s="45"/>
    </row>
    <row r="252" spans="1:18" x14ac:dyDescent="0.25">
      <c r="A252" s="46" t="s">
        <v>182</v>
      </c>
      <c r="B252" s="14">
        <v>10.17</v>
      </c>
      <c r="C252" s="14">
        <v>10.79</v>
      </c>
      <c r="D252" s="58">
        <f t="shared" si="6"/>
        <v>10.376666666666667</v>
      </c>
      <c r="E252" s="14">
        <v>424234.52</v>
      </c>
      <c r="F252" s="14">
        <v>451415.78</v>
      </c>
      <c r="G252" s="40">
        <v>27181.260000000009</v>
      </c>
      <c r="H252" s="59">
        <f t="shared" si="7"/>
        <v>3625.2471892065532</v>
      </c>
      <c r="I252" s="40"/>
      <c r="J252" s="40"/>
      <c r="K252" s="40"/>
      <c r="L252" s="40"/>
      <c r="M252" s="41" t="s">
        <v>275</v>
      </c>
      <c r="N252" s="42"/>
      <c r="O252" s="42"/>
      <c r="P252" s="42"/>
      <c r="Q252" s="42"/>
      <c r="R252" s="42"/>
    </row>
    <row r="253" spans="1:18" x14ac:dyDescent="0.25">
      <c r="A253" s="46" t="s">
        <v>183</v>
      </c>
      <c r="B253" s="14">
        <v>30.91</v>
      </c>
      <c r="C253" s="14">
        <v>42.36</v>
      </c>
      <c r="D253" s="58">
        <f t="shared" si="6"/>
        <v>34.726666666666667</v>
      </c>
      <c r="E253" s="14">
        <v>1581477.37</v>
      </c>
      <c r="F253" s="14">
        <v>1696729.5</v>
      </c>
      <c r="G253" s="40">
        <v>115252.12999999989</v>
      </c>
      <c r="H253" s="59">
        <f t="shared" si="7"/>
        <v>4071.6296314071801</v>
      </c>
      <c r="I253" s="40"/>
      <c r="J253" s="40"/>
      <c r="K253" s="40"/>
      <c r="L253" s="40"/>
      <c r="M253" s="41" t="s">
        <v>275</v>
      </c>
      <c r="N253" s="42"/>
      <c r="O253" s="42"/>
      <c r="P253" s="42"/>
      <c r="Q253" s="42"/>
      <c r="R253" s="42"/>
    </row>
    <row r="254" spans="1:18" x14ac:dyDescent="0.25">
      <c r="A254" s="46" t="s">
        <v>184</v>
      </c>
      <c r="B254" s="14">
        <v>39.32</v>
      </c>
      <c r="C254" s="14">
        <v>35.549999999999997</v>
      </c>
      <c r="D254" s="58">
        <f t="shared" si="6"/>
        <v>38.063333333333333</v>
      </c>
      <c r="E254" s="14">
        <v>2236225.33</v>
      </c>
      <c r="F254" s="14">
        <v>2322800.58</v>
      </c>
      <c r="G254" s="40">
        <v>86575.25</v>
      </c>
      <c r="H254" s="59">
        <f t="shared" si="7"/>
        <v>5085.3852789210969</v>
      </c>
      <c r="I254" s="40"/>
      <c r="J254" s="40"/>
      <c r="K254" s="40"/>
      <c r="L254" s="40"/>
      <c r="M254" s="41" t="s">
        <v>275</v>
      </c>
      <c r="N254" s="42"/>
      <c r="O254" s="42"/>
      <c r="P254" s="42"/>
      <c r="Q254" s="42"/>
      <c r="R254" s="42"/>
    </row>
    <row r="255" spans="1:18" x14ac:dyDescent="0.25">
      <c r="A255" s="46" t="s">
        <v>185</v>
      </c>
      <c r="B255" s="14">
        <v>269.88</v>
      </c>
      <c r="C255" s="14">
        <v>260.75</v>
      </c>
      <c r="D255" s="58">
        <f t="shared" si="6"/>
        <v>266.83666666666664</v>
      </c>
      <c r="E255" s="14">
        <v>20048319.600000001</v>
      </c>
      <c r="F255" s="14">
        <v>21413034.879999999</v>
      </c>
      <c r="G255" s="40">
        <v>1364715.2799999975</v>
      </c>
      <c r="H255" s="59">
        <f t="shared" si="7"/>
        <v>6687.3102397221774</v>
      </c>
      <c r="I255" s="40"/>
      <c r="J255" s="40"/>
      <c r="K255" s="40"/>
      <c r="L255" s="40"/>
      <c r="M255" s="41" t="s">
        <v>275</v>
      </c>
      <c r="N255" s="42"/>
      <c r="O255" s="42"/>
      <c r="P255" s="42"/>
      <c r="Q255" s="42"/>
      <c r="R255" s="42"/>
    </row>
    <row r="256" spans="1:18" s="39" customFormat="1" x14ac:dyDescent="0.25">
      <c r="A256" s="47"/>
      <c r="B256" s="48">
        <f>SUM(B252:B255)</f>
        <v>350.28</v>
      </c>
      <c r="C256" s="48">
        <f>SUM(C252:C255)</f>
        <v>349.45</v>
      </c>
      <c r="D256" s="57">
        <f t="shared" si="6"/>
        <v>350.00333333333333</v>
      </c>
      <c r="E256" s="48"/>
      <c r="F256" s="48">
        <f>SUM(F252:F255)</f>
        <v>25883980.739999998</v>
      </c>
      <c r="G256" s="43"/>
      <c r="H256" s="60">
        <f t="shared" si="7"/>
        <v>6162.7938638679625</v>
      </c>
      <c r="I256" s="43"/>
      <c r="J256" s="43"/>
      <c r="K256" s="43"/>
      <c r="L256" s="43"/>
      <c r="M256" s="44"/>
      <c r="N256" s="45"/>
      <c r="O256" s="45"/>
      <c r="P256" s="45"/>
      <c r="Q256" s="45"/>
      <c r="R256" s="45"/>
    </row>
    <row r="257" spans="1:18" x14ac:dyDescent="0.25">
      <c r="A257" s="46" t="s">
        <v>182</v>
      </c>
      <c r="B257" s="14">
        <v>10.039999999999999</v>
      </c>
      <c r="C257" s="14">
        <v>7.32</v>
      </c>
      <c r="D257" s="58">
        <f t="shared" si="6"/>
        <v>9.1333333333333329</v>
      </c>
      <c r="E257" s="14">
        <v>371658.8</v>
      </c>
      <c r="F257" s="14">
        <v>428025.46</v>
      </c>
      <c r="G257" s="40">
        <v>56366.660000000033</v>
      </c>
      <c r="H257" s="59">
        <f t="shared" si="7"/>
        <v>3905.3417883211682</v>
      </c>
      <c r="I257" s="40"/>
      <c r="J257" s="40"/>
      <c r="K257" s="40"/>
      <c r="L257" s="40"/>
      <c r="M257" s="41" t="s">
        <v>274</v>
      </c>
      <c r="N257" s="42"/>
      <c r="O257" s="42"/>
      <c r="P257" s="42"/>
      <c r="Q257" s="42"/>
      <c r="R257" s="42"/>
    </row>
    <row r="258" spans="1:18" x14ac:dyDescent="0.25">
      <c r="A258" s="46" t="s">
        <v>183</v>
      </c>
      <c r="B258" s="14">
        <v>30.95</v>
      </c>
      <c r="C258" s="14">
        <v>40.130000000000003</v>
      </c>
      <c r="D258" s="58">
        <f t="shared" si="6"/>
        <v>34.01</v>
      </c>
      <c r="E258" s="14">
        <v>1547634.39</v>
      </c>
      <c r="F258" s="14">
        <v>1721311.21</v>
      </c>
      <c r="G258" s="40">
        <v>173676.82000000007</v>
      </c>
      <c r="H258" s="59">
        <f t="shared" si="7"/>
        <v>4217.6595364108598</v>
      </c>
      <c r="I258" s="40"/>
      <c r="J258" s="40"/>
      <c r="K258" s="40"/>
      <c r="L258" s="40"/>
      <c r="M258" s="41" t="s">
        <v>274</v>
      </c>
      <c r="N258" s="42"/>
      <c r="O258" s="42"/>
      <c r="P258" s="42"/>
      <c r="Q258" s="42"/>
      <c r="R258" s="42"/>
    </row>
    <row r="259" spans="1:18" x14ac:dyDescent="0.25">
      <c r="A259" s="46" t="s">
        <v>184</v>
      </c>
      <c r="B259" s="14">
        <v>21.28</v>
      </c>
      <c r="C259" s="14">
        <v>24.02</v>
      </c>
      <c r="D259" s="58">
        <f t="shared" ref="D259:D322" si="8">(B259*8+C259*4)/12</f>
        <v>22.193333333333332</v>
      </c>
      <c r="E259" s="14">
        <v>1307658.19</v>
      </c>
      <c r="F259" s="14">
        <v>1291527.79</v>
      </c>
      <c r="G259" s="40">
        <v>-16130.399999999907</v>
      </c>
      <c r="H259" s="59">
        <f t="shared" ref="H259:H322" si="9">(F259/D259)/12</f>
        <v>4849.5336061880453</v>
      </c>
      <c r="I259" s="40"/>
      <c r="J259" s="40"/>
      <c r="K259" s="40"/>
      <c r="L259" s="40"/>
      <c r="M259" s="41" t="s">
        <v>274</v>
      </c>
      <c r="N259" s="42"/>
      <c r="O259" s="42"/>
      <c r="P259" s="42"/>
      <c r="Q259" s="42"/>
      <c r="R259" s="42"/>
    </row>
    <row r="260" spans="1:18" x14ac:dyDescent="0.25">
      <c r="A260" s="46" t="s">
        <v>185</v>
      </c>
      <c r="B260" s="14">
        <v>237.69</v>
      </c>
      <c r="C260" s="14">
        <v>231.95</v>
      </c>
      <c r="D260" s="58">
        <f t="shared" si="8"/>
        <v>235.77666666666664</v>
      </c>
      <c r="E260" s="14">
        <v>17716965.949999999</v>
      </c>
      <c r="F260" s="14">
        <v>18735700.489999998</v>
      </c>
      <c r="G260" s="40">
        <v>1018734.5399999991</v>
      </c>
      <c r="H260" s="59">
        <f t="shared" si="9"/>
        <v>6621.9800128652823</v>
      </c>
      <c r="I260" s="40"/>
      <c r="J260" s="40"/>
      <c r="K260" s="40"/>
      <c r="L260" s="40"/>
      <c r="M260" s="41" t="s">
        <v>274</v>
      </c>
      <c r="N260" s="42"/>
      <c r="O260" s="42"/>
      <c r="P260" s="42"/>
      <c r="Q260" s="42"/>
      <c r="R260" s="42"/>
    </row>
    <row r="261" spans="1:18" s="39" customFormat="1" x14ac:dyDescent="0.25">
      <c r="A261" s="47"/>
      <c r="B261" s="48">
        <f>SUM(B257:B260)</f>
        <v>299.95999999999998</v>
      </c>
      <c r="C261" s="48">
        <f>SUM(C257:C260)</f>
        <v>303.41999999999996</v>
      </c>
      <c r="D261" s="57">
        <f t="shared" si="8"/>
        <v>301.11333333333329</v>
      </c>
      <c r="E261" s="48"/>
      <c r="F261" s="48">
        <f>SUM(F257:F260)</f>
        <v>22176564.949999999</v>
      </c>
      <c r="G261" s="43"/>
      <c r="H261" s="60">
        <f t="shared" si="9"/>
        <v>6137.3804298492278</v>
      </c>
      <c r="I261" s="43"/>
      <c r="J261" s="43"/>
      <c r="K261" s="43"/>
      <c r="L261" s="43"/>
      <c r="M261" s="44"/>
      <c r="N261" s="45"/>
      <c r="O261" s="45"/>
      <c r="P261" s="45"/>
      <c r="Q261" s="45"/>
      <c r="R261" s="45"/>
    </row>
    <row r="262" spans="1:18" x14ac:dyDescent="0.25">
      <c r="A262" s="46" t="s">
        <v>182</v>
      </c>
      <c r="B262" s="14">
        <v>1.91</v>
      </c>
      <c r="C262" s="14">
        <v>1.96</v>
      </c>
      <c r="D262" s="58">
        <f t="shared" si="8"/>
        <v>1.9266666666666665</v>
      </c>
      <c r="E262" s="14">
        <v>78734.12</v>
      </c>
      <c r="F262" s="14">
        <v>79806.98</v>
      </c>
      <c r="G262" s="40">
        <v>1072.8600000000006</v>
      </c>
      <c r="H262" s="59">
        <f t="shared" si="9"/>
        <v>3451.8589965397928</v>
      </c>
      <c r="I262" s="40"/>
      <c r="J262" s="40"/>
      <c r="K262" s="40"/>
      <c r="L262" s="40"/>
      <c r="M262" s="41" t="s">
        <v>273</v>
      </c>
      <c r="N262" s="42"/>
      <c r="O262" s="42"/>
      <c r="P262" s="42"/>
      <c r="Q262" s="42"/>
      <c r="R262" s="42"/>
    </row>
    <row r="263" spans="1:18" x14ac:dyDescent="0.25">
      <c r="A263" s="46" t="s">
        <v>183</v>
      </c>
      <c r="B263" s="14">
        <v>0.67</v>
      </c>
      <c r="C263" s="14">
        <v>1.72</v>
      </c>
      <c r="D263" s="58">
        <f t="shared" si="8"/>
        <v>1.02</v>
      </c>
      <c r="E263" s="14">
        <v>46874.57</v>
      </c>
      <c r="F263" s="14">
        <v>48366.84</v>
      </c>
      <c r="G263" s="40">
        <v>1492.2699999999968</v>
      </c>
      <c r="H263" s="59">
        <f t="shared" si="9"/>
        <v>3951.539215686274</v>
      </c>
      <c r="I263" s="40"/>
      <c r="J263" s="40"/>
      <c r="K263" s="40"/>
      <c r="L263" s="40"/>
      <c r="M263" s="41" t="s">
        <v>273</v>
      </c>
      <c r="N263" s="42"/>
      <c r="O263" s="42"/>
      <c r="P263" s="42"/>
      <c r="Q263" s="42"/>
      <c r="R263" s="42"/>
    </row>
    <row r="264" spans="1:18" x14ac:dyDescent="0.25">
      <c r="A264" s="46" t="s">
        <v>184</v>
      </c>
      <c r="B264" s="14">
        <v>4.33</v>
      </c>
      <c r="C264" s="14">
        <v>3</v>
      </c>
      <c r="D264" s="58">
        <f t="shared" si="8"/>
        <v>3.8866666666666667</v>
      </c>
      <c r="E264" s="14">
        <v>227615.42</v>
      </c>
      <c r="F264" s="14">
        <v>238556.48</v>
      </c>
      <c r="G264" s="40">
        <v>10941.059999999998</v>
      </c>
      <c r="H264" s="59">
        <f t="shared" si="9"/>
        <v>5114.8473413379079</v>
      </c>
      <c r="I264" s="40"/>
      <c r="J264" s="40"/>
      <c r="K264" s="40"/>
      <c r="L264" s="40"/>
      <c r="M264" s="41" t="s">
        <v>273</v>
      </c>
      <c r="N264" s="42"/>
      <c r="O264" s="42"/>
      <c r="P264" s="42"/>
      <c r="Q264" s="42"/>
      <c r="R264" s="42"/>
    </row>
    <row r="265" spans="1:18" x14ac:dyDescent="0.25">
      <c r="A265" s="46" t="s">
        <v>185</v>
      </c>
      <c r="B265" s="14">
        <v>11.54</v>
      </c>
      <c r="C265" s="14">
        <v>10.8</v>
      </c>
      <c r="D265" s="58">
        <f t="shared" si="8"/>
        <v>11.293333333333331</v>
      </c>
      <c r="E265" s="14">
        <v>848157.99</v>
      </c>
      <c r="F265" s="14">
        <v>864762.11</v>
      </c>
      <c r="G265" s="40">
        <v>16604.119999999995</v>
      </c>
      <c r="H265" s="59">
        <f t="shared" si="9"/>
        <v>6381.0663370720204</v>
      </c>
      <c r="I265" s="40"/>
      <c r="J265" s="40"/>
      <c r="K265" s="40"/>
      <c r="L265" s="40"/>
      <c r="M265" s="41" t="s">
        <v>273</v>
      </c>
      <c r="N265" s="42"/>
      <c r="O265" s="42"/>
      <c r="P265" s="42"/>
      <c r="Q265" s="42"/>
      <c r="R265" s="42"/>
    </row>
    <row r="266" spans="1:18" s="39" customFormat="1" x14ac:dyDescent="0.25">
      <c r="A266" s="47"/>
      <c r="B266" s="48">
        <f>SUM(B262:B265)</f>
        <v>18.45</v>
      </c>
      <c r="C266" s="48">
        <f>SUM(C262:C265)</f>
        <v>17.48</v>
      </c>
      <c r="D266" s="57">
        <f t="shared" si="8"/>
        <v>18.126666666666665</v>
      </c>
      <c r="E266" s="48"/>
      <c r="F266" s="48">
        <f>SUM(F262:F265)</f>
        <v>1231492.4099999999</v>
      </c>
      <c r="G266" s="43"/>
      <c r="H266" s="60">
        <f t="shared" si="9"/>
        <v>5661.5134700257449</v>
      </c>
      <c r="I266" s="43"/>
      <c r="J266" s="43"/>
      <c r="K266" s="43"/>
      <c r="L266" s="43"/>
      <c r="M266" s="44"/>
      <c r="N266" s="45"/>
      <c r="O266" s="45"/>
      <c r="P266" s="45"/>
      <c r="Q266" s="45"/>
      <c r="R266" s="45"/>
    </row>
    <row r="267" spans="1:18" x14ac:dyDescent="0.25">
      <c r="A267" s="46" t="s">
        <v>182</v>
      </c>
      <c r="B267" s="14">
        <v>9.93</v>
      </c>
      <c r="C267" s="14">
        <v>6.86</v>
      </c>
      <c r="D267" s="58">
        <f t="shared" si="8"/>
        <v>8.9066666666666663</v>
      </c>
      <c r="E267" s="14">
        <v>362212.2</v>
      </c>
      <c r="F267" s="14">
        <v>371593.68</v>
      </c>
      <c r="G267" s="40">
        <v>9381.4799999999814</v>
      </c>
      <c r="H267" s="59">
        <f t="shared" si="9"/>
        <v>3476.7372754491021</v>
      </c>
      <c r="I267" s="40"/>
      <c r="J267" s="40"/>
      <c r="K267" s="40"/>
      <c r="L267" s="40"/>
      <c r="M267" s="41" t="s">
        <v>272</v>
      </c>
      <c r="N267" s="42"/>
      <c r="O267" s="42"/>
      <c r="P267" s="42"/>
      <c r="Q267" s="42"/>
      <c r="R267" s="42"/>
    </row>
    <row r="268" spans="1:18" x14ac:dyDescent="0.25">
      <c r="A268" s="46" t="s">
        <v>183</v>
      </c>
      <c r="B268" s="14">
        <v>43.1</v>
      </c>
      <c r="C268" s="14">
        <v>58.27</v>
      </c>
      <c r="D268" s="58">
        <f t="shared" si="8"/>
        <v>48.156666666666666</v>
      </c>
      <c r="E268" s="14">
        <v>2192669.5</v>
      </c>
      <c r="F268" s="14">
        <v>2337122.92</v>
      </c>
      <c r="G268" s="40">
        <v>144453.41999999993</v>
      </c>
      <c r="H268" s="59">
        <f t="shared" si="9"/>
        <v>4044.3049075932718</v>
      </c>
      <c r="I268" s="40"/>
      <c r="J268" s="40"/>
      <c r="K268" s="40"/>
      <c r="L268" s="40"/>
      <c r="M268" s="41" t="s">
        <v>272</v>
      </c>
      <c r="N268" s="42"/>
      <c r="O268" s="42"/>
      <c r="P268" s="42"/>
      <c r="Q268" s="42"/>
      <c r="R268" s="42"/>
    </row>
    <row r="269" spans="1:18" x14ac:dyDescent="0.25">
      <c r="A269" s="46" t="s">
        <v>184</v>
      </c>
      <c r="B269" s="14">
        <v>48.54</v>
      </c>
      <c r="C269" s="14">
        <v>50.33</v>
      </c>
      <c r="D269" s="58">
        <f t="shared" si="8"/>
        <v>49.136666666666663</v>
      </c>
      <c r="E269" s="14">
        <v>2891903.75</v>
      </c>
      <c r="F269" s="14">
        <v>3011456.58</v>
      </c>
      <c r="G269" s="40">
        <v>119552.83000000007</v>
      </c>
      <c r="H269" s="59">
        <f t="shared" si="9"/>
        <v>5107.2800013567603</v>
      </c>
      <c r="I269" s="40"/>
      <c r="J269" s="40"/>
      <c r="K269" s="40"/>
      <c r="L269" s="40"/>
      <c r="M269" s="41" t="s">
        <v>272</v>
      </c>
      <c r="N269" s="42"/>
      <c r="O269" s="42"/>
      <c r="P269" s="42"/>
      <c r="Q269" s="42"/>
      <c r="R269" s="42"/>
    </row>
    <row r="270" spans="1:18" x14ac:dyDescent="0.25">
      <c r="A270" s="46" t="s">
        <v>185</v>
      </c>
      <c r="B270" s="14">
        <v>161.91</v>
      </c>
      <c r="C270" s="14">
        <v>159.87</v>
      </c>
      <c r="D270" s="58">
        <f t="shared" si="8"/>
        <v>161.22999999999999</v>
      </c>
      <c r="E270" s="14">
        <v>12117158.09</v>
      </c>
      <c r="F270" s="14">
        <v>12382335.689999999</v>
      </c>
      <c r="G270" s="40">
        <v>265177.59999999963</v>
      </c>
      <c r="H270" s="59">
        <f t="shared" si="9"/>
        <v>6399.9336816969553</v>
      </c>
      <c r="I270" s="40"/>
      <c r="J270" s="40"/>
      <c r="K270" s="40"/>
      <c r="L270" s="40"/>
      <c r="M270" s="41" t="s">
        <v>272</v>
      </c>
      <c r="N270" s="42"/>
      <c r="O270" s="42"/>
      <c r="P270" s="42"/>
      <c r="Q270" s="42"/>
      <c r="R270" s="42"/>
    </row>
    <row r="271" spans="1:18" s="39" customFormat="1" x14ac:dyDescent="0.25">
      <c r="A271" s="47"/>
      <c r="B271" s="48">
        <f>SUM(B267:B270)</f>
        <v>263.48</v>
      </c>
      <c r="C271" s="48">
        <f>SUM(C267:C270)</f>
        <v>275.33000000000004</v>
      </c>
      <c r="D271" s="57">
        <f t="shared" si="8"/>
        <v>267.43</v>
      </c>
      <c r="E271" s="48"/>
      <c r="F271" s="48">
        <f>SUM(F267:F270)</f>
        <v>18102508.869999997</v>
      </c>
      <c r="G271" s="43"/>
      <c r="H271" s="60">
        <f t="shared" si="9"/>
        <v>5640.8869828864872</v>
      </c>
      <c r="I271" s="43"/>
      <c r="J271" s="43"/>
      <c r="K271" s="43"/>
      <c r="L271" s="43"/>
      <c r="M271" s="44"/>
      <c r="N271" s="45"/>
      <c r="O271" s="45"/>
      <c r="P271" s="45"/>
      <c r="Q271" s="45"/>
      <c r="R271" s="45"/>
    </row>
    <row r="272" spans="1:18" x14ac:dyDescent="0.25">
      <c r="A272" s="46" t="s">
        <v>182</v>
      </c>
      <c r="B272" s="14">
        <v>2.61</v>
      </c>
      <c r="C272" s="14">
        <v>1.07</v>
      </c>
      <c r="D272" s="58">
        <f t="shared" si="8"/>
        <v>2.0966666666666667</v>
      </c>
      <c r="E272" s="14">
        <v>84829.83</v>
      </c>
      <c r="F272" s="14">
        <v>87934.43</v>
      </c>
      <c r="G272" s="40">
        <v>3104.5999999999913</v>
      </c>
      <c r="H272" s="59">
        <f t="shared" si="9"/>
        <v>3495.009141494435</v>
      </c>
      <c r="I272" s="40"/>
      <c r="J272" s="40"/>
      <c r="K272" s="40"/>
      <c r="L272" s="40"/>
      <c r="M272" s="41" t="s">
        <v>271</v>
      </c>
      <c r="N272" s="42"/>
      <c r="O272" s="42"/>
      <c r="P272" s="42"/>
      <c r="Q272" s="42"/>
      <c r="R272" s="42"/>
    </row>
    <row r="273" spans="1:18" x14ac:dyDescent="0.25">
      <c r="A273" s="46" t="s">
        <v>183</v>
      </c>
      <c r="B273" s="14">
        <v>4.8499999999999996</v>
      </c>
      <c r="C273" s="14">
        <v>4.41</v>
      </c>
      <c r="D273" s="58">
        <f t="shared" si="8"/>
        <v>4.7033333333333331</v>
      </c>
      <c r="E273" s="14">
        <v>213013.16</v>
      </c>
      <c r="F273" s="14">
        <v>225009.09</v>
      </c>
      <c r="G273" s="40">
        <v>11995.929999999993</v>
      </c>
      <c r="H273" s="59">
        <f t="shared" si="9"/>
        <v>3986.695428773919</v>
      </c>
      <c r="I273" s="40"/>
      <c r="J273" s="40"/>
      <c r="K273" s="40"/>
      <c r="L273" s="40"/>
      <c r="M273" s="41" t="s">
        <v>271</v>
      </c>
      <c r="N273" s="42"/>
      <c r="O273" s="42"/>
      <c r="P273" s="42"/>
      <c r="Q273" s="42"/>
      <c r="R273" s="42"/>
    </row>
    <row r="274" spans="1:18" x14ac:dyDescent="0.25">
      <c r="A274" s="46" t="s">
        <v>184</v>
      </c>
      <c r="B274" s="14">
        <v>16.96</v>
      </c>
      <c r="C274" s="14">
        <v>15.62</v>
      </c>
      <c r="D274" s="58">
        <f t="shared" si="8"/>
        <v>16.513333333333332</v>
      </c>
      <c r="E274" s="14">
        <v>970387.56</v>
      </c>
      <c r="F274" s="14">
        <v>1062319.98</v>
      </c>
      <c r="G274" s="40">
        <v>91932.419999999925</v>
      </c>
      <c r="H274" s="59">
        <f t="shared" si="9"/>
        <v>5360.9203673798957</v>
      </c>
      <c r="I274" s="40"/>
      <c r="J274" s="40"/>
      <c r="K274" s="40"/>
      <c r="L274" s="40"/>
      <c r="M274" s="41" t="s">
        <v>271</v>
      </c>
      <c r="N274" s="42"/>
      <c r="O274" s="42"/>
      <c r="P274" s="42"/>
      <c r="Q274" s="42"/>
      <c r="R274" s="42"/>
    </row>
    <row r="275" spans="1:18" x14ac:dyDescent="0.25">
      <c r="A275" s="46" t="s">
        <v>185</v>
      </c>
      <c r="B275" s="14">
        <v>13.47</v>
      </c>
      <c r="C275" s="14">
        <v>13.81</v>
      </c>
      <c r="D275" s="58">
        <f t="shared" si="8"/>
        <v>13.583333333333334</v>
      </c>
      <c r="E275" s="14">
        <v>1021351.4</v>
      </c>
      <c r="F275" s="14">
        <v>1065390.55</v>
      </c>
      <c r="G275" s="40">
        <v>44039.150000000023</v>
      </c>
      <c r="H275" s="59">
        <f t="shared" si="9"/>
        <v>6536.138343558282</v>
      </c>
      <c r="I275" s="40"/>
      <c r="J275" s="40"/>
      <c r="K275" s="40"/>
      <c r="L275" s="40"/>
      <c r="M275" s="41" t="s">
        <v>271</v>
      </c>
      <c r="N275" s="42"/>
      <c r="O275" s="42"/>
      <c r="P275" s="42"/>
      <c r="Q275" s="42"/>
      <c r="R275" s="42"/>
    </row>
    <row r="276" spans="1:18" s="39" customFormat="1" x14ac:dyDescent="0.25">
      <c r="A276" s="47"/>
      <c r="B276" s="48">
        <f>SUM(B272:B275)</f>
        <v>37.89</v>
      </c>
      <c r="C276" s="48">
        <f>SUM(C272:C275)</f>
        <v>34.910000000000004</v>
      </c>
      <c r="D276" s="57">
        <f t="shared" si="8"/>
        <v>36.896666666666668</v>
      </c>
      <c r="E276" s="48"/>
      <c r="F276" s="48">
        <f>SUM(F272:F275)</f>
        <v>2440654.0499999998</v>
      </c>
      <c r="G276" s="43"/>
      <c r="H276" s="60">
        <f t="shared" si="9"/>
        <v>5512.3634700514949</v>
      </c>
      <c r="I276" s="43"/>
      <c r="J276" s="43"/>
      <c r="K276" s="43"/>
      <c r="L276" s="43"/>
      <c r="M276" s="44"/>
      <c r="N276" s="45"/>
      <c r="O276" s="45"/>
      <c r="P276" s="45"/>
      <c r="Q276" s="45"/>
      <c r="R276" s="45"/>
    </row>
    <row r="277" spans="1:18" x14ac:dyDescent="0.25">
      <c r="A277" s="46" t="s">
        <v>182</v>
      </c>
      <c r="B277" s="14">
        <v>184.17</v>
      </c>
      <c r="C277" s="14">
        <v>154.87</v>
      </c>
      <c r="D277" s="58">
        <f t="shared" si="8"/>
        <v>174.40333333333334</v>
      </c>
      <c r="E277" s="14">
        <v>7109009.0099999998</v>
      </c>
      <c r="F277" s="14">
        <v>7289624.71</v>
      </c>
      <c r="G277" s="40">
        <v>180615.70000000019</v>
      </c>
      <c r="H277" s="59">
        <f t="shared" si="9"/>
        <v>3483.1256617801646</v>
      </c>
      <c r="I277" s="40"/>
      <c r="J277" s="40"/>
      <c r="K277" s="40"/>
      <c r="L277" s="40"/>
      <c r="M277" s="41" t="s">
        <v>270</v>
      </c>
      <c r="N277" s="42"/>
      <c r="O277" s="42"/>
      <c r="P277" s="42"/>
      <c r="Q277" s="42"/>
      <c r="R277" s="42"/>
    </row>
    <row r="278" spans="1:18" x14ac:dyDescent="0.25">
      <c r="A278" s="46" t="s">
        <v>183</v>
      </c>
      <c r="B278" s="14">
        <v>553.98</v>
      </c>
      <c r="C278" s="14">
        <v>625.84</v>
      </c>
      <c r="D278" s="58">
        <f t="shared" si="8"/>
        <v>577.93333333333339</v>
      </c>
      <c r="E278" s="14">
        <v>26249143.600000001</v>
      </c>
      <c r="F278" s="14">
        <v>28927210.129999999</v>
      </c>
      <c r="G278" s="40">
        <v>2678066.5299999975</v>
      </c>
      <c r="H278" s="59">
        <f t="shared" si="9"/>
        <v>4171.0707881531889</v>
      </c>
      <c r="I278" s="40"/>
      <c r="J278" s="40"/>
      <c r="K278" s="40"/>
      <c r="L278" s="40"/>
      <c r="M278" s="41" t="s">
        <v>270</v>
      </c>
      <c r="N278" s="42"/>
      <c r="O278" s="42"/>
      <c r="P278" s="42"/>
      <c r="Q278" s="42"/>
      <c r="R278" s="42"/>
    </row>
    <row r="279" spans="1:18" x14ac:dyDescent="0.25">
      <c r="A279" s="46" t="s">
        <v>184</v>
      </c>
      <c r="B279" s="14">
        <v>690.7</v>
      </c>
      <c r="C279" s="14">
        <v>649.25</v>
      </c>
      <c r="D279" s="58">
        <f t="shared" si="8"/>
        <v>676.88333333333333</v>
      </c>
      <c r="E279" s="14">
        <v>39786655.100000001</v>
      </c>
      <c r="F279" s="14">
        <v>41377032.100000001</v>
      </c>
      <c r="G279" s="40">
        <v>1590377</v>
      </c>
      <c r="H279" s="59">
        <f t="shared" si="9"/>
        <v>5094.0625046167488</v>
      </c>
      <c r="I279" s="40"/>
      <c r="J279" s="40"/>
      <c r="K279" s="40"/>
      <c r="L279" s="40"/>
      <c r="M279" s="41" t="s">
        <v>270</v>
      </c>
      <c r="N279" s="42"/>
      <c r="O279" s="42"/>
      <c r="P279" s="42"/>
      <c r="Q279" s="42"/>
      <c r="R279" s="42"/>
    </row>
    <row r="280" spans="1:18" x14ac:dyDescent="0.25">
      <c r="A280" s="46" t="s">
        <v>185</v>
      </c>
      <c r="B280" s="14">
        <v>2238.2399999999998</v>
      </c>
      <c r="C280" s="14">
        <v>2201.35</v>
      </c>
      <c r="D280" s="58">
        <f t="shared" si="8"/>
        <v>2225.9433333333332</v>
      </c>
      <c r="E280" s="14">
        <v>167281057.81999999</v>
      </c>
      <c r="F280" s="14">
        <v>175428514.91999999</v>
      </c>
      <c r="G280" s="40">
        <v>8147457.099999994</v>
      </c>
      <c r="H280" s="59">
        <f t="shared" si="9"/>
        <v>6567.5719103361416</v>
      </c>
      <c r="I280" s="40"/>
      <c r="J280" s="40"/>
      <c r="K280" s="40"/>
      <c r="L280" s="40"/>
      <c r="M280" s="41" t="s">
        <v>270</v>
      </c>
      <c r="N280" s="42"/>
      <c r="O280" s="42"/>
      <c r="P280" s="42"/>
      <c r="Q280" s="42"/>
      <c r="R280" s="42"/>
    </row>
    <row r="281" spans="1:18" s="39" customFormat="1" x14ac:dyDescent="0.25">
      <c r="A281" s="47"/>
      <c r="B281" s="48">
        <f>SUM(B277:B280)</f>
        <v>3667.0899999999997</v>
      </c>
      <c r="C281" s="48">
        <f>SUM(C277:C280)</f>
        <v>3631.31</v>
      </c>
      <c r="D281" s="57">
        <f t="shared" si="8"/>
        <v>3655.1633333333334</v>
      </c>
      <c r="E281" s="48"/>
      <c r="F281" s="48">
        <f>SUM(F277:F280)</f>
        <v>253022381.85999998</v>
      </c>
      <c r="G281" s="43"/>
      <c r="H281" s="60">
        <f t="shared" si="9"/>
        <v>5768.6063700755731</v>
      </c>
      <c r="I281" s="43"/>
      <c r="J281" s="43"/>
      <c r="K281" s="43"/>
      <c r="L281" s="43"/>
      <c r="M281" s="44"/>
      <c r="N281" s="45"/>
      <c r="O281" s="45"/>
      <c r="P281" s="45"/>
      <c r="Q281" s="45"/>
      <c r="R281" s="45"/>
    </row>
    <row r="282" spans="1:18" x14ac:dyDescent="0.25">
      <c r="A282" s="46" t="s">
        <v>182</v>
      </c>
      <c r="B282" s="14">
        <v>340.3</v>
      </c>
      <c r="C282" s="14">
        <v>354.43</v>
      </c>
      <c r="D282" s="58">
        <f t="shared" si="8"/>
        <v>345.01</v>
      </c>
      <c r="E282" s="14">
        <v>14101755.939999999</v>
      </c>
      <c r="F282" s="14">
        <v>15099209.76</v>
      </c>
      <c r="G282" s="40">
        <v>997453.8200000003</v>
      </c>
      <c r="H282" s="59">
        <f t="shared" si="9"/>
        <v>3647.046404452045</v>
      </c>
      <c r="I282" s="40"/>
      <c r="J282" s="40"/>
      <c r="K282" s="40"/>
      <c r="L282" s="40"/>
      <c r="M282" s="41" t="s">
        <v>269</v>
      </c>
      <c r="N282" s="42"/>
      <c r="O282" s="42"/>
      <c r="P282" s="42"/>
      <c r="Q282" s="42"/>
      <c r="R282" s="42"/>
    </row>
    <row r="283" spans="1:18" x14ac:dyDescent="0.25">
      <c r="A283" s="46" t="s">
        <v>183</v>
      </c>
      <c r="B283" s="14">
        <v>1097.92</v>
      </c>
      <c r="C283" s="14">
        <v>1285.51</v>
      </c>
      <c r="D283" s="58">
        <f t="shared" si="8"/>
        <v>1160.45</v>
      </c>
      <c r="E283" s="14">
        <v>52732123.520000003</v>
      </c>
      <c r="F283" s="14">
        <v>58598132.670000002</v>
      </c>
      <c r="G283" s="40">
        <v>5866009.1499999985</v>
      </c>
      <c r="H283" s="59">
        <f t="shared" si="9"/>
        <v>4208.0035525011854</v>
      </c>
      <c r="I283" s="40"/>
      <c r="J283" s="40"/>
      <c r="K283" s="40"/>
      <c r="L283" s="40"/>
      <c r="M283" s="41" t="s">
        <v>269</v>
      </c>
      <c r="N283" s="42"/>
      <c r="O283" s="42"/>
      <c r="P283" s="42"/>
      <c r="Q283" s="42"/>
      <c r="R283" s="42"/>
    </row>
    <row r="284" spans="1:18" x14ac:dyDescent="0.25">
      <c r="A284" s="46" t="s">
        <v>184</v>
      </c>
      <c r="B284" s="14">
        <v>1137.1300000000001</v>
      </c>
      <c r="C284" s="14">
        <v>1137.1300000000001</v>
      </c>
      <c r="D284" s="58">
        <f t="shared" si="8"/>
        <v>1137.1300000000001</v>
      </c>
      <c r="E284" s="14">
        <v>66893127.780000001</v>
      </c>
      <c r="F284" s="14">
        <v>71335895.209999993</v>
      </c>
      <c r="G284" s="40">
        <v>4442767.4299999923</v>
      </c>
      <c r="H284" s="59">
        <f t="shared" si="9"/>
        <v>5227.7733717047877</v>
      </c>
      <c r="I284" s="40"/>
      <c r="J284" s="40"/>
      <c r="K284" s="40"/>
      <c r="L284" s="40"/>
      <c r="M284" s="41" t="s">
        <v>269</v>
      </c>
      <c r="N284" s="42"/>
      <c r="O284" s="42"/>
      <c r="P284" s="42"/>
      <c r="Q284" s="42"/>
      <c r="R284" s="42"/>
    </row>
    <row r="285" spans="1:18" x14ac:dyDescent="0.25">
      <c r="A285" s="46" t="s">
        <v>185</v>
      </c>
      <c r="B285" s="14">
        <v>4005.88</v>
      </c>
      <c r="C285" s="14">
        <v>4005.88</v>
      </c>
      <c r="D285" s="58">
        <f t="shared" si="8"/>
        <v>4005.8799999999997</v>
      </c>
      <c r="E285" s="14">
        <v>301109661.49000001</v>
      </c>
      <c r="F285" s="14">
        <v>321959128</v>
      </c>
      <c r="G285" s="40">
        <v>20849466.50999999</v>
      </c>
      <c r="H285" s="59">
        <f t="shared" si="9"/>
        <v>6697.6363079606317</v>
      </c>
      <c r="I285" s="40"/>
      <c r="J285" s="40"/>
      <c r="K285" s="40"/>
      <c r="L285" s="40"/>
      <c r="M285" s="41" t="s">
        <v>269</v>
      </c>
      <c r="N285" s="42"/>
      <c r="O285" s="42"/>
      <c r="P285" s="42"/>
      <c r="Q285" s="42"/>
      <c r="R285" s="42"/>
    </row>
    <row r="286" spans="1:18" s="39" customFormat="1" x14ac:dyDescent="0.25">
      <c r="A286" s="47"/>
      <c r="B286" s="48">
        <f>SUM(B282:B285)</f>
        <v>6581.2300000000005</v>
      </c>
      <c r="C286" s="48">
        <f>SUM(C282:C285)</f>
        <v>6782.9500000000007</v>
      </c>
      <c r="D286" s="57">
        <f t="shared" si="8"/>
        <v>6648.4700000000012</v>
      </c>
      <c r="E286" s="48"/>
      <c r="F286" s="48">
        <f>SUM(F282:F285)</f>
        <v>466992365.63999999</v>
      </c>
      <c r="G286" s="43"/>
      <c r="H286" s="60">
        <f t="shared" si="9"/>
        <v>5853.3813749629599</v>
      </c>
      <c r="I286" s="43"/>
      <c r="J286" s="43"/>
      <c r="K286" s="43"/>
      <c r="L286" s="43"/>
      <c r="M286" s="44"/>
      <c r="N286" s="45"/>
      <c r="O286" s="45"/>
      <c r="P286" s="45"/>
      <c r="Q286" s="45"/>
      <c r="R286" s="45"/>
    </row>
    <row r="287" spans="1:18" x14ac:dyDescent="0.25">
      <c r="A287" s="46" t="s">
        <v>182</v>
      </c>
      <c r="B287" s="14">
        <v>0.25</v>
      </c>
      <c r="C287" s="14">
        <v>1.5</v>
      </c>
      <c r="D287" s="58">
        <f t="shared" si="8"/>
        <v>0.66666666666666663</v>
      </c>
      <c r="E287" s="14">
        <v>27901.9</v>
      </c>
      <c r="F287" s="14">
        <v>29860.84</v>
      </c>
      <c r="G287" s="40">
        <v>1958.9399999999987</v>
      </c>
      <c r="H287" s="59">
        <f t="shared" si="9"/>
        <v>3732.605</v>
      </c>
      <c r="I287" s="40"/>
      <c r="J287" s="40"/>
      <c r="K287" s="40"/>
      <c r="L287" s="40"/>
      <c r="M287" s="41" t="s">
        <v>268</v>
      </c>
      <c r="N287" s="42"/>
      <c r="O287" s="42"/>
      <c r="P287" s="42"/>
      <c r="Q287" s="42"/>
      <c r="R287" s="42"/>
    </row>
    <row r="288" spans="1:18" x14ac:dyDescent="0.25">
      <c r="A288" s="46" t="s">
        <v>183</v>
      </c>
      <c r="B288" s="14">
        <v>6.44</v>
      </c>
      <c r="C288" s="14">
        <v>6.42</v>
      </c>
      <c r="D288" s="58">
        <f t="shared" si="8"/>
        <v>6.4333333333333336</v>
      </c>
      <c r="E288" s="14">
        <v>291709.45</v>
      </c>
      <c r="F288" s="14">
        <v>367000.69</v>
      </c>
      <c r="G288" s="40">
        <v>75291.239999999991</v>
      </c>
      <c r="H288" s="59">
        <f t="shared" si="9"/>
        <v>4753.8949481865284</v>
      </c>
      <c r="I288" s="40"/>
      <c r="J288" s="40"/>
      <c r="K288" s="40"/>
      <c r="L288" s="40"/>
      <c r="M288" s="41" t="s">
        <v>268</v>
      </c>
      <c r="N288" s="42"/>
      <c r="O288" s="42"/>
      <c r="P288" s="42"/>
      <c r="Q288" s="42"/>
      <c r="R288" s="42"/>
    </row>
    <row r="289" spans="1:18" x14ac:dyDescent="0.25">
      <c r="A289" s="46" t="s">
        <v>184</v>
      </c>
      <c r="B289" s="14">
        <v>9.9600000000000009</v>
      </c>
      <c r="C289" s="14">
        <v>11.89</v>
      </c>
      <c r="D289" s="58">
        <f t="shared" si="8"/>
        <v>10.603333333333333</v>
      </c>
      <c r="E289" s="14">
        <v>625238.75</v>
      </c>
      <c r="F289" s="14">
        <v>612910.01</v>
      </c>
      <c r="G289" s="40">
        <v>-12328.739999999991</v>
      </c>
      <c r="H289" s="59">
        <f t="shared" si="9"/>
        <v>4816.9601540396097</v>
      </c>
      <c r="I289" s="40"/>
      <c r="J289" s="40"/>
      <c r="K289" s="40"/>
      <c r="L289" s="40"/>
      <c r="M289" s="41" t="s">
        <v>268</v>
      </c>
      <c r="N289" s="42"/>
      <c r="O289" s="42"/>
      <c r="P289" s="42"/>
      <c r="Q289" s="42"/>
      <c r="R289" s="42"/>
    </row>
    <row r="290" spans="1:18" x14ac:dyDescent="0.25">
      <c r="A290" s="46" t="s">
        <v>185</v>
      </c>
      <c r="B290" s="14">
        <v>71.33</v>
      </c>
      <c r="C290" s="14">
        <v>61.86</v>
      </c>
      <c r="D290" s="58">
        <f t="shared" si="8"/>
        <v>68.173333333333332</v>
      </c>
      <c r="E290" s="14">
        <v>5115074.6500000004</v>
      </c>
      <c r="F290" s="14">
        <v>5245825.75</v>
      </c>
      <c r="G290" s="40">
        <v>130751.09999999963</v>
      </c>
      <c r="H290" s="59">
        <f t="shared" si="9"/>
        <v>6412.3627884803436</v>
      </c>
      <c r="I290" s="40"/>
      <c r="J290" s="40"/>
      <c r="K290" s="40"/>
      <c r="L290" s="40"/>
      <c r="M290" s="41" t="s">
        <v>268</v>
      </c>
      <c r="N290" s="42"/>
      <c r="O290" s="42"/>
      <c r="P290" s="42"/>
      <c r="Q290" s="42"/>
      <c r="R290" s="42"/>
    </row>
    <row r="291" spans="1:18" s="39" customFormat="1" x14ac:dyDescent="0.25">
      <c r="A291" s="47"/>
      <c r="B291" s="48">
        <f>SUM(B287:B290)</f>
        <v>87.98</v>
      </c>
      <c r="C291" s="48">
        <f>SUM(C287:C290)</f>
        <v>81.67</v>
      </c>
      <c r="D291" s="57">
        <f t="shared" si="8"/>
        <v>85.876666666666665</v>
      </c>
      <c r="E291" s="48"/>
      <c r="F291" s="48">
        <f>SUM(F287:F290)</f>
        <v>6255597.29</v>
      </c>
      <c r="G291" s="43"/>
      <c r="H291" s="60">
        <f t="shared" si="9"/>
        <v>6070.3307941621706</v>
      </c>
      <c r="I291" s="43"/>
      <c r="J291" s="43"/>
      <c r="K291" s="43"/>
      <c r="L291" s="43"/>
      <c r="M291" s="44"/>
      <c r="N291" s="45"/>
      <c r="O291" s="45"/>
      <c r="P291" s="45"/>
      <c r="Q291" s="45"/>
      <c r="R291" s="45"/>
    </row>
    <row r="292" spans="1:18" x14ac:dyDescent="0.25">
      <c r="A292" s="46" t="s">
        <v>182</v>
      </c>
      <c r="B292" s="14">
        <v>21.35</v>
      </c>
      <c r="C292" s="14">
        <v>7.27</v>
      </c>
      <c r="D292" s="58">
        <f t="shared" si="8"/>
        <v>16.656666666666666</v>
      </c>
      <c r="E292" s="14">
        <v>672932.76</v>
      </c>
      <c r="F292" s="14">
        <v>721299.89</v>
      </c>
      <c r="G292" s="40">
        <v>48367.130000000005</v>
      </c>
      <c r="H292" s="59">
        <f t="shared" si="9"/>
        <v>3608.664648789274</v>
      </c>
      <c r="I292" s="40"/>
      <c r="J292" s="40"/>
      <c r="K292" s="40"/>
      <c r="L292" s="40"/>
      <c r="M292" s="41" t="s">
        <v>267</v>
      </c>
      <c r="N292" s="42"/>
      <c r="O292" s="42"/>
      <c r="P292" s="42"/>
      <c r="Q292" s="42"/>
      <c r="R292" s="42"/>
    </row>
    <row r="293" spans="1:18" x14ac:dyDescent="0.25">
      <c r="A293" s="46" t="s">
        <v>183</v>
      </c>
      <c r="B293" s="14">
        <v>69.98</v>
      </c>
      <c r="C293" s="14">
        <v>80.069999999999993</v>
      </c>
      <c r="D293" s="58">
        <f t="shared" si="8"/>
        <v>73.343333333333334</v>
      </c>
      <c r="E293" s="14">
        <v>3331754.8</v>
      </c>
      <c r="F293" s="14">
        <v>3681753.3</v>
      </c>
      <c r="G293" s="40">
        <v>349998.5</v>
      </c>
      <c r="H293" s="59">
        <f t="shared" si="9"/>
        <v>4183.2401263464071</v>
      </c>
      <c r="I293" s="40"/>
      <c r="J293" s="40"/>
      <c r="K293" s="40"/>
      <c r="L293" s="40"/>
      <c r="M293" s="41" t="s">
        <v>267</v>
      </c>
      <c r="N293" s="42"/>
      <c r="O293" s="42"/>
      <c r="P293" s="42"/>
      <c r="Q293" s="42"/>
      <c r="R293" s="42"/>
    </row>
    <row r="294" spans="1:18" x14ac:dyDescent="0.25">
      <c r="A294" s="46" t="s">
        <v>184</v>
      </c>
      <c r="B294" s="14">
        <v>50.1</v>
      </c>
      <c r="C294" s="14">
        <v>51.56</v>
      </c>
      <c r="D294" s="58">
        <f t="shared" si="8"/>
        <v>50.586666666666666</v>
      </c>
      <c r="E294" s="14">
        <v>2976948.1</v>
      </c>
      <c r="F294" s="14">
        <v>2992116.47</v>
      </c>
      <c r="G294" s="40">
        <v>15168.370000000112</v>
      </c>
      <c r="H294" s="59">
        <f t="shared" si="9"/>
        <v>4929.0268680811814</v>
      </c>
      <c r="I294" s="40"/>
      <c r="J294" s="40"/>
      <c r="K294" s="40"/>
      <c r="L294" s="40"/>
      <c r="M294" s="41" t="s">
        <v>267</v>
      </c>
      <c r="N294" s="42"/>
      <c r="O294" s="42"/>
      <c r="P294" s="42"/>
      <c r="Q294" s="42"/>
      <c r="R294" s="42"/>
    </row>
    <row r="295" spans="1:18" x14ac:dyDescent="0.25">
      <c r="A295" s="46" t="s">
        <v>185</v>
      </c>
      <c r="B295" s="14">
        <v>235.75</v>
      </c>
      <c r="C295" s="14">
        <v>232.24</v>
      </c>
      <c r="D295" s="58">
        <f t="shared" si="8"/>
        <v>234.58</v>
      </c>
      <c r="E295" s="14">
        <v>17629207.309999999</v>
      </c>
      <c r="F295" s="14">
        <v>18945808.719999999</v>
      </c>
      <c r="G295" s="40">
        <v>1316601.4100000001</v>
      </c>
      <c r="H295" s="59">
        <f t="shared" si="9"/>
        <v>6730.4006877539987</v>
      </c>
      <c r="I295" s="40"/>
      <c r="J295" s="40"/>
      <c r="K295" s="40"/>
      <c r="L295" s="40"/>
      <c r="M295" s="41" t="s">
        <v>267</v>
      </c>
      <c r="N295" s="42"/>
      <c r="O295" s="42"/>
      <c r="P295" s="42"/>
      <c r="Q295" s="42"/>
      <c r="R295" s="42"/>
    </row>
    <row r="296" spans="1:18" s="39" customFormat="1" x14ac:dyDescent="0.25">
      <c r="A296" s="47"/>
      <c r="B296" s="48">
        <f>SUM(B292:B295)</f>
        <v>377.18</v>
      </c>
      <c r="C296" s="48">
        <f>SUM(C292:C295)</f>
        <v>371.14</v>
      </c>
      <c r="D296" s="57">
        <f t="shared" si="8"/>
        <v>375.16666666666669</v>
      </c>
      <c r="E296" s="48"/>
      <c r="F296" s="48">
        <f>SUM(F292:F295)</f>
        <v>26340978.379999999</v>
      </c>
      <c r="G296" s="43"/>
      <c r="H296" s="60">
        <f t="shared" si="9"/>
        <v>5850.9503287427806</v>
      </c>
      <c r="I296" s="43"/>
      <c r="J296" s="43"/>
      <c r="K296" s="43"/>
      <c r="L296" s="43"/>
      <c r="M296" s="44"/>
      <c r="N296" s="45"/>
      <c r="O296" s="45"/>
      <c r="P296" s="45"/>
      <c r="Q296" s="45"/>
      <c r="R296" s="45"/>
    </row>
    <row r="297" spans="1:18" x14ac:dyDescent="0.25">
      <c r="A297" s="46" t="s">
        <v>182</v>
      </c>
      <c r="B297" s="14">
        <v>7.55</v>
      </c>
      <c r="C297" s="14">
        <v>4.1100000000000003</v>
      </c>
      <c r="D297" s="58">
        <f t="shared" si="8"/>
        <v>6.4033333333333333</v>
      </c>
      <c r="E297" s="14">
        <v>259749.45</v>
      </c>
      <c r="F297" s="14">
        <v>301163.65000000002</v>
      </c>
      <c r="G297" s="40">
        <v>41414.200000000012</v>
      </c>
      <c r="H297" s="59">
        <f t="shared" si="9"/>
        <v>3919.3603591879232</v>
      </c>
      <c r="I297" s="40"/>
      <c r="J297" s="40"/>
      <c r="K297" s="40"/>
      <c r="L297" s="40"/>
      <c r="M297" s="41" t="s">
        <v>266</v>
      </c>
      <c r="N297" s="42"/>
      <c r="O297" s="42"/>
      <c r="P297" s="42"/>
      <c r="Q297" s="42"/>
      <c r="R297" s="42"/>
    </row>
    <row r="298" spans="1:18" x14ac:dyDescent="0.25">
      <c r="A298" s="46" t="s">
        <v>183</v>
      </c>
      <c r="B298" s="14">
        <v>22.76</v>
      </c>
      <c r="C298" s="14">
        <v>24.01</v>
      </c>
      <c r="D298" s="58">
        <f t="shared" si="8"/>
        <v>23.176666666666666</v>
      </c>
      <c r="E298" s="14">
        <v>1051693.3700000001</v>
      </c>
      <c r="F298" s="14">
        <v>1152098.9099999999</v>
      </c>
      <c r="G298" s="40">
        <v>100405.5399999998</v>
      </c>
      <c r="H298" s="59">
        <f t="shared" si="9"/>
        <v>4142.4525744283046</v>
      </c>
      <c r="I298" s="40"/>
      <c r="J298" s="40"/>
      <c r="K298" s="40"/>
      <c r="L298" s="40"/>
      <c r="M298" s="41" t="s">
        <v>266</v>
      </c>
      <c r="N298" s="42"/>
      <c r="O298" s="42"/>
      <c r="P298" s="42"/>
      <c r="Q298" s="42"/>
      <c r="R298" s="42"/>
    </row>
    <row r="299" spans="1:18" x14ac:dyDescent="0.25">
      <c r="A299" s="46" t="s">
        <v>184</v>
      </c>
      <c r="B299" s="14">
        <v>28.72</v>
      </c>
      <c r="C299" s="14">
        <v>26.87</v>
      </c>
      <c r="D299" s="58">
        <f t="shared" si="8"/>
        <v>28.103333333333335</v>
      </c>
      <c r="E299" s="14">
        <v>1651791.98</v>
      </c>
      <c r="F299" s="14">
        <v>1721062.91</v>
      </c>
      <c r="G299" s="40">
        <v>69270.929999999935</v>
      </c>
      <c r="H299" s="59">
        <f t="shared" si="9"/>
        <v>5103.3771498042934</v>
      </c>
      <c r="I299" s="40"/>
      <c r="J299" s="40"/>
      <c r="K299" s="40"/>
      <c r="L299" s="40"/>
      <c r="M299" s="41" t="s">
        <v>266</v>
      </c>
      <c r="N299" s="42"/>
      <c r="O299" s="42"/>
      <c r="P299" s="42"/>
      <c r="Q299" s="42"/>
      <c r="R299" s="42"/>
    </row>
    <row r="300" spans="1:18" x14ac:dyDescent="0.25">
      <c r="A300" s="46" t="s">
        <v>185</v>
      </c>
      <c r="B300" s="14">
        <v>107.81</v>
      </c>
      <c r="C300" s="14">
        <v>107.04</v>
      </c>
      <c r="D300" s="58">
        <f t="shared" si="8"/>
        <v>107.55333333333334</v>
      </c>
      <c r="E300" s="14">
        <v>8083696.2300000004</v>
      </c>
      <c r="F300" s="14">
        <v>8490025.5199999996</v>
      </c>
      <c r="G300" s="40">
        <v>406329.28999999911</v>
      </c>
      <c r="H300" s="59">
        <f t="shared" si="9"/>
        <v>6578.1515527180309</v>
      </c>
      <c r="I300" s="40"/>
      <c r="J300" s="40"/>
      <c r="K300" s="40"/>
      <c r="L300" s="40"/>
      <c r="M300" s="41" t="s">
        <v>266</v>
      </c>
      <c r="N300" s="42"/>
      <c r="O300" s="42"/>
      <c r="P300" s="42"/>
      <c r="Q300" s="42"/>
      <c r="R300" s="42"/>
    </row>
    <row r="301" spans="1:18" s="39" customFormat="1" x14ac:dyDescent="0.25">
      <c r="A301" s="47"/>
      <c r="B301" s="48">
        <f>SUM(B297:B300)</f>
        <v>166.84</v>
      </c>
      <c r="C301" s="48">
        <f>SUM(C297:C300)</f>
        <v>162.03</v>
      </c>
      <c r="D301" s="57">
        <f t="shared" si="8"/>
        <v>165.23666666666668</v>
      </c>
      <c r="E301" s="48"/>
      <c r="F301" s="48">
        <f>SUM(F297:F300)</f>
        <v>11664350.989999998</v>
      </c>
      <c r="G301" s="43"/>
      <c r="H301" s="60">
        <f t="shared" si="9"/>
        <v>5882.6486201609805</v>
      </c>
      <c r="I301" s="43"/>
      <c r="J301" s="43"/>
      <c r="K301" s="43"/>
      <c r="L301" s="43"/>
      <c r="M301" s="44"/>
      <c r="N301" s="45"/>
      <c r="O301" s="45"/>
      <c r="P301" s="45"/>
      <c r="Q301" s="45"/>
      <c r="R301" s="45"/>
    </row>
    <row r="302" spans="1:18" x14ac:dyDescent="0.25">
      <c r="A302" s="46" t="s">
        <v>182</v>
      </c>
      <c r="B302" s="14">
        <v>13.32</v>
      </c>
      <c r="C302" s="14">
        <v>7.14</v>
      </c>
      <c r="D302" s="58">
        <f t="shared" si="8"/>
        <v>11.26</v>
      </c>
      <c r="E302" s="14">
        <v>456688.9</v>
      </c>
      <c r="F302" s="14">
        <v>519199.17</v>
      </c>
      <c r="G302" s="40">
        <v>62510.26999999996</v>
      </c>
      <c r="H302" s="59">
        <f t="shared" si="9"/>
        <v>3842.5042184724684</v>
      </c>
      <c r="I302" s="40"/>
      <c r="J302" s="40"/>
      <c r="K302" s="40"/>
      <c r="L302" s="40"/>
      <c r="M302" s="41" t="s">
        <v>265</v>
      </c>
      <c r="N302" s="42"/>
      <c r="O302" s="42"/>
      <c r="P302" s="42"/>
      <c r="Q302" s="42"/>
      <c r="R302" s="42"/>
    </row>
    <row r="303" spans="1:18" x14ac:dyDescent="0.25">
      <c r="A303" s="46" t="s">
        <v>183</v>
      </c>
      <c r="B303" s="14">
        <v>28.68</v>
      </c>
      <c r="C303" s="14">
        <v>36.68</v>
      </c>
      <c r="D303" s="58">
        <f t="shared" si="8"/>
        <v>31.346666666666664</v>
      </c>
      <c r="E303" s="14">
        <v>1426165.35</v>
      </c>
      <c r="F303" s="14">
        <v>1595337.31</v>
      </c>
      <c r="G303" s="40">
        <v>169171.95999999996</v>
      </c>
      <c r="H303" s="59">
        <f t="shared" si="9"/>
        <v>4241.1136484474691</v>
      </c>
      <c r="I303" s="40"/>
      <c r="J303" s="40"/>
      <c r="K303" s="40"/>
      <c r="L303" s="40"/>
      <c r="M303" s="41" t="s">
        <v>265</v>
      </c>
      <c r="N303" s="42"/>
      <c r="O303" s="42"/>
      <c r="P303" s="42"/>
      <c r="Q303" s="42"/>
      <c r="R303" s="42"/>
    </row>
    <row r="304" spans="1:18" x14ac:dyDescent="0.25">
      <c r="A304" s="46" t="s">
        <v>184</v>
      </c>
      <c r="B304" s="14">
        <v>20.92</v>
      </c>
      <c r="C304" s="14">
        <v>21.16</v>
      </c>
      <c r="D304" s="58">
        <f t="shared" si="8"/>
        <v>21</v>
      </c>
      <c r="E304" s="14">
        <v>1235536.43</v>
      </c>
      <c r="F304" s="14">
        <v>1223054.6499999999</v>
      </c>
      <c r="G304" s="40">
        <v>-12481.780000000028</v>
      </c>
      <c r="H304" s="59">
        <f t="shared" si="9"/>
        <v>4853.391468253968</v>
      </c>
      <c r="I304" s="40"/>
      <c r="J304" s="40"/>
      <c r="K304" s="40"/>
      <c r="L304" s="40"/>
      <c r="M304" s="41" t="s">
        <v>265</v>
      </c>
      <c r="N304" s="42"/>
      <c r="O304" s="42"/>
      <c r="P304" s="42"/>
      <c r="Q304" s="42"/>
      <c r="R304" s="42"/>
    </row>
    <row r="305" spans="1:18" x14ac:dyDescent="0.25">
      <c r="A305" s="46" t="s">
        <v>185</v>
      </c>
      <c r="B305" s="14">
        <v>94.23</v>
      </c>
      <c r="C305" s="14">
        <v>89.73</v>
      </c>
      <c r="D305" s="58">
        <f t="shared" si="8"/>
        <v>92.73</v>
      </c>
      <c r="E305" s="14">
        <v>6965806.9699999997</v>
      </c>
      <c r="F305" s="14">
        <v>7587653.0800000001</v>
      </c>
      <c r="G305" s="40">
        <v>621846.11000000034</v>
      </c>
      <c r="H305" s="59">
        <f t="shared" si="9"/>
        <v>6818.7687192206758</v>
      </c>
      <c r="I305" s="40"/>
      <c r="J305" s="40"/>
      <c r="K305" s="40"/>
      <c r="L305" s="40"/>
      <c r="M305" s="41" t="s">
        <v>265</v>
      </c>
      <c r="N305" s="42"/>
      <c r="O305" s="42"/>
      <c r="P305" s="42"/>
      <c r="Q305" s="42"/>
      <c r="R305" s="42"/>
    </row>
    <row r="306" spans="1:18" s="39" customFormat="1" x14ac:dyDescent="0.25">
      <c r="A306" s="47"/>
      <c r="B306" s="48">
        <f>SUM(B302:B305)</f>
        <v>157.15</v>
      </c>
      <c r="C306" s="48">
        <f>SUM(C302:C305)</f>
        <v>154.71</v>
      </c>
      <c r="D306" s="57">
        <f t="shared" si="8"/>
        <v>156.33666666666667</v>
      </c>
      <c r="E306" s="48"/>
      <c r="F306" s="48">
        <f>SUM(F302:F305)</f>
        <v>10925244.210000001</v>
      </c>
      <c r="G306" s="43"/>
      <c r="H306" s="60">
        <f t="shared" si="9"/>
        <v>5823.5667736295609</v>
      </c>
      <c r="I306" s="43"/>
      <c r="J306" s="43"/>
      <c r="K306" s="43"/>
      <c r="L306" s="43"/>
      <c r="M306" s="44"/>
      <c r="N306" s="45"/>
      <c r="O306" s="45"/>
      <c r="P306" s="45"/>
      <c r="Q306" s="45"/>
      <c r="R306" s="45"/>
    </row>
    <row r="307" spans="1:18" x14ac:dyDescent="0.25">
      <c r="A307" s="46" t="s">
        <v>182</v>
      </c>
      <c r="B307" s="14">
        <v>1.6800000000000002</v>
      </c>
      <c r="C307" s="14">
        <v>3.05</v>
      </c>
      <c r="D307" s="58">
        <f t="shared" si="8"/>
        <v>2.1366666666666667</v>
      </c>
      <c r="E307" s="14">
        <v>88017.83</v>
      </c>
      <c r="F307" s="14">
        <v>105544.09</v>
      </c>
      <c r="G307" s="40">
        <v>17526.259999999995</v>
      </c>
      <c r="H307" s="59">
        <f t="shared" si="9"/>
        <v>4116.3841653666141</v>
      </c>
      <c r="I307" s="40"/>
      <c r="J307" s="40"/>
      <c r="K307" s="40"/>
      <c r="L307" s="40"/>
      <c r="M307" s="41" t="s">
        <v>264</v>
      </c>
      <c r="N307" s="42"/>
      <c r="O307" s="42"/>
      <c r="P307" s="42"/>
      <c r="Q307" s="42"/>
      <c r="R307" s="42"/>
    </row>
    <row r="308" spans="1:18" x14ac:dyDescent="0.25">
      <c r="A308" s="46" t="s">
        <v>183</v>
      </c>
      <c r="B308" s="14">
        <v>8.2899999999999991</v>
      </c>
      <c r="C308" s="14">
        <v>5.26</v>
      </c>
      <c r="D308" s="58">
        <f t="shared" si="8"/>
        <v>7.2799999999999985</v>
      </c>
      <c r="E308" s="14">
        <v>328317.62</v>
      </c>
      <c r="F308" s="14">
        <v>406125.73</v>
      </c>
      <c r="G308" s="40">
        <v>77808.109999999986</v>
      </c>
      <c r="H308" s="59">
        <f t="shared" si="9"/>
        <v>4648.8751144688658</v>
      </c>
      <c r="I308" s="40"/>
      <c r="J308" s="40"/>
      <c r="K308" s="40"/>
      <c r="L308" s="40"/>
      <c r="M308" s="41" t="s">
        <v>264</v>
      </c>
      <c r="N308" s="42"/>
      <c r="O308" s="42"/>
      <c r="P308" s="42"/>
      <c r="Q308" s="42"/>
      <c r="R308" s="42"/>
    </row>
    <row r="309" spans="1:18" x14ac:dyDescent="0.25">
      <c r="A309" s="46" t="s">
        <v>184</v>
      </c>
      <c r="B309" s="14">
        <v>15.68</v>
      </c>
      <c r="C309" s="14">
        <v>12.51</v>
      </c>
      <c r="D309" s="58">
        <f t="shared" si="8"/>
        <v>14.623333333333333</v>
      </c>
      <c r="E309" s="14">
        <v>857798.7</v>
      </c>
      <c r="F309" s="14">
        <v>891913.01</v>
      </c>
      <c r="G309" s="40">
        <v>34114.310000000056</v>
      </c>
      <c r="H309" s="59">
        <f t="shared" si="9"/>
        <v>5082.704638705266</v>
      </c>
      <c r="I309" s="40"/>
      <c r="J309" s="40"/>
      <c r="K309" s="40"/>
      <c r="L309" s="40"/>
      <c r="M309" s="41" t="s">
        <v>264</v>
      </c>
      <c r="N309" s="42"/>
      <c r="O309" s="42"/>
      <c r="P309" s="42"/>
      <c r="Q309" s="42"/>
      <c r="R309" s="42"/>
    </row>
    <row r="310" spans="1:18" x14ac:dyDescent="0.25">
      <c r="A310" s="46" t="s">
        <v>185</v>
      </c>
      <c r="B310" s="14">
        <v>55.38</v>
      </c>
      <c r="C310" s="14">
        <v>52.5</v>
      </c>
      <c r="D310" s="58">
        <f t="shared" si="8"/>
        <v>54.419999999999995</v>
      </c>
      <c r="E310" s="14">
        <v>4087754.01</v>
      </c>
      <c r="F310" s="14">
        <v>4321490.6399999997</v>
      </c>
      <c r="G310" s="40">
        <v>233736.62999999989</v>
      </c>
      <c r="H310" s="59">
        <f t="shared" si="9"/>
        <v>6617.4976111723627</v>
      </c>
      <c r="I310" s="40"/>
      <c r="J310" s="40"/>
      <c r="K310" s="40"/>
      <c r="L310" s="40"/>
      <c r="M310" s="41" t="s">
        <v>264</v>
      </c>
      <c r="N310" s="42"/>
      <c r="O310" s="42"/>
      <c r="P310" s="42"/>
      <c r="Q310" s="42"/>
      <c r="R310" s="42"/>
    </row>
    <row r="311" spans="1:18" s="39" customFormat="1" x14ac:dyDescent="0.25">
      <c r="A311" s="47"/>
      <c r="B311" s="48">
        <f>SUM(B307:B310)</f>
        <v>81.03</v>
      </c>
      <c r="C311" s="48">
        <f>SUM(C307:C310)</f>
        <v>73.319999999999993</v>
      </c>
      <c r="D311" s="57">
        <f t="shared" si="8"/>
        <v>78.459999999999994</v>
      </c>
      <c r="E311" s="48"/>
      <c r="F311" s="48">
        <f>SUM(F307:F310)</f>
        <v>5725073.4699999997</v>
      </c>
      <c r="G311" s="43"/>
      <c r="H311" s="60">
        <f t="shared" si="9"/>
        <v>6080.671116917325</v>
      </c>
      <c r="I311" s="43"/>
      <c r="J311" s="43"/>
      <c r="K311" s="43"/>
      <c r="L311" s="43"/>
      <c r="M311" s="44"/>
      <c r="N311" s="45"/>
      <c r="O311" s="45"/>
      <c r="P311" s="45"/>
      <c r="Q311" s="45"/>
      <c r="R311" s="45"/>
    </row>
    <row r="312" spans="1:18" x14ac:dyDescent="0.25">
      <c r="A312" s="46" t="s">
        <v>182</v>
      </c>
      <c r="B312" s="14">
        <v>21.9</v>
      </c>
      <c r="C312" s="14">
        <v>6.67</v>
      </c>
      <c r="D312" s="58">
        <f t="shared" si="8"/>
        <v>16.823333333333334</v>
      </c>
      <c r="E312" s="14">
        <v>679127.26</v>
      </c>
      <c r="F312" s="14">
        <v>722263.47</v>
      </c>
      <c r="G312" s="40">
        <v>43136.209999999963</v>
      </c>
      <c r="H312" s="59">
        <f t="shared" si="9"/>
        <v>3577.6870913413909</v>
      </c>
      <c r="I312" s="40"/>
      <c r="J312" s="40"/>
      <c r="K312" s="40"/>
      <c r="L312" s="40"/>
      <c r="M312" s="41" t="s">
        <v>263</v>
      </c>
      <c r="N312" s="42"/>
      <c r="O312" s="42"/>
      <c r="P312" s="42"/>
      <c r="Q312" s="42"/>
      <c r="R312" s="42"/>
    </row>
    <row r="313" spans="1:18" x14ac:dyDescent="0.25">
      <c r="A313" s="46" t="s">
        <v>183</v>
      </c>
      <c r="B313" s="14">
        <v>79.84</v>
      </c>
      <c r="C313" s="14">
        <v>93.43</v>
      </c>
      <c r="D313" s="58">
        <f t="shared" si="8"/>
        <v>84.37</v>
      </c>
      <c r="E313" s="14">
        <v>3833836.7</v>
      </c>
      <c r="F313" s="14">
        <v>4112489.28</v>
      </c>
      <c r="G313" s="40">
        <v>278652.57999999961</v>
      </c>
      <c r="H313" s="59">
        <f t="shared" si="9"/>
        <v>4061.9585160602105</v>
      </c>
      <c r="I313" s="40"/>
      <c r="J313" s="40"/>
      <c r="K313" s="40"/>
      <c r="L313" s="40"/>
      <c r="M313" s="41" t="s">
        <v>263</v>
      </c>
      <c r="N313" s="42"/>
      <c r="O313" s="42"/>
      <c r="P313" s="42"/>
      <c r="Q313" s="42"/>
      <c r="R313" s="42"/>
    </row>
    <row r="314" spans="1:18" x14ac:dyDescent="0.25">
      <c r="A314" s="46" t="s">
        <v>184</v>
      </c>
      <c r="B314" s="14">
        <v>42.64</v>
      </c>
      <c r="C314" s="14">
        <v>42.5</v>
      </c>
      <c r="D314" s="58">
        <f t="shared" si="8"/>
        <v>42.593333333333334</v>
      </c>
      <c r="E314" s="14">
        <v>2505499.7000000002</v>
      </c>
      <c r="F314" s="14">
        <v>2529426.7400000002</v>
      </c>
      <c r="G314" s="40">
        <v>23927.040000000037</v>
      </c>
      <c r="H314" s="59">
        <f t="shared" si="9"/>
        <v>4948.7923383941152</v>
      </c>
      <c r="I314" s="40"/>
      <c r="J314" s="40"/>
      <c r="K314" s="40"/>
      <c r="L314" s="40"/>
      <c r="M314" s="41" t="s">
        <v>263</v>
      </c>
      <c r="N314" s="42"/>
      <c r="O314" s="42"/>
      <c r="P314" s="42"/>
      <c r="Q314" s="42"/>
      <c r="R314" s="42"/>
    </row>
    <row r="315" spans="1:18" x14ac:dyDescent="0.25">
      <c r="A315" s="46" t="s">
        <v>185</v>
      </c>
      <c r="B315" s="14">
        <v>173.3</v>
      </c>
      <c r="C315" s="14">
        <v>169.94</v>
      </c>
      <c r="D315" s="58">
        <f t="shared" si="8"/>
        <v>172.17999999999998</v>
      </c>
      <c r="E315" s="14">
        <v>12938938.880000001</v>
      </c>
      <c r="F315" s="14">
        <v>13794883.27</v>
      </c>
      <c r="G315" s="40">
        <v>855944.38999999873</v>
      </c>
      <c r="H315" s="59">
        <f t="shared" si="9"/>
        <v>6676.5803567971516</v>
      </c>
      <c r="I315" s="40"/>
      <c r="J315" s="40"/>
      <c r="K315" s="40"/>
      <c r="L315" s="40"/>
      <c r="M315" s="41" t="s">
        <v>263</v>
      </c>
      <c r="N315" s="42"/>
      <c r="O315" s="42"/>
      <c r="P315" s="42"/>
      <c r="Q315" s="42"/>
      <c r="R315" s="42"/>
    </row>
    <row r="316" spans="1:18" s="39" customFormat="1" x14ac:dyDescent="0.25">
      <c r="A316" s="47"/>
      <c r="B316" s="48">
        <f>SUM(B312:B315)</f>
        <v>317.68</v>
      </c>
      <c r="C316" s="48">
        <f>SUM(C312:C315)</f>
        <v>312.54000000000002</v>
      </c>
      <c r="D316" s="57">
        <f t="shared" si="8"/>
        <v>315.9666666666667</v>
      </c>
      <c r="E316" s="48"/>
      <c r="F316" s="48">
        <f>SUM(F312:F315)</f>
        <v>21159062.759999998</v>
      </c>
      <c r="G316" s="43"/>
      <c r="H316" s="60">
        <f t="shared" si="9"/>
        <v>5580.5102753454994</v>
      </c>
      <c r="I316" s="43"/>
      <c r="J316" s="43"/>
      <c r="K316" s="43"/>
      <c r="L316" s="43"/>
      <c r="M316" s="44"/>
      <c r="N316" s="45"/>
      <c r="O316" s="45"/>
      <c r="P316" s="45"/>
      <c r="Q316" s="45"/>
      <c r="R316" s="45"/>
    </row>
    <row r="317" spans="1:18" x14ac:dyDescent="0.25">
      <c r="A317" s="46" t="s">
        <v>182</v>
      </c>
      <c r="B317" s="14">
        <v>0</v>
      </c>
      <c r="C317" s="14">
        <v>0</v>
      </c>
      <c r="D317" s="58">
        <f t="shared" si="8"/>
        <v>0</v>
      </c>
      <c r="E317" s="14">
        <v>0</v>
      </c>
      <c r="F317" s="14">
        <v>0</v>
      </c>
      <c r="G317" s="40">
        <v>0</v>
      </c>
      <c r="H317" s="59" t="e">
        <f t="shared" si="9"/>
        <v>#DIV/0!</v>
      </c>
      <c r="I317" s="40"/>
      <c r="J317" s="40"/>
      <c r="K317" s="40"/>
      <c r="L317" s="40"/>
      <c r="M317" s="41" t="s">
        <v>262</v>
      </c>
      <c r="N317" s="42"/>
      <c r="O317" s="42"/>
      <c r="P317" s="42"/>
      <c r="Q317" s="42"/>
      <c r="R317" s="42"/>
    </row>
    <row r="318" spans="1:18" x14ac:dyDescent="0.25">
      <c r="A318" s="46" t="s">
        <v>183</v>
      </c>
      <c r="B318" s="14">
        <v>7.2</v>
      </c>
      <c r="C318" s="14">
        <v>5.89</v>
      </c>
      <c r="D318" s="58">
        <f t="shared" si="8"/>
        <v>6.7633333333333328</v>
      </c>
      <c r="E318" s="14">
        <v>305908.75</v>
      </c>
      <c r="F318" s="14">
        <v>355291.32</v>
      </c>
      <c r="G318" s="40">
        <v>49382.570000000007</v>
      </c>
      <c r="H318" s="59">
        <f t="shared" si="9"/>
        <v>4377.6653523903406</v>
      </c>
      <c r="I318" s="40"/>
      <c r="J318" s="40"/>
      <c r="K318" s="40"/>
      <c r="L318" s="40"/>
      <c r="M318" s="41" t="s">
        <v>262</v>
      </c>
      <c r="N318" s="42"/>
      <c r="O318" s="42"/>
      <c r="P318" s="42"/>
      <c r="Q318" s="42"/>
      <c r="R318" s="42"/>
    </row>
    <row r="319" spans="1:18" x14ac:dyDescent="0.25">
      <c r="A319" s="46" t="s">
        <v>184</v>
      </c>
      <c r="B319" s="14">
        <v>7.09</v>
      </c>
      <c r="C319" s="14">
        <v>9.9700000000000006</v>
      </c>
      <c r="D319" s="58">
        <f t="shared" si="8"/>
        <v>8.0499999999999989</v>
      </c>
      <c r="E319" s="14">
        <v>475766.16</v>
      </c>
      <c r="F319" s="14">
        <v>475204.76</v>
      </c>
      <c r="G319" s="40">
        <v>-561.39999999996508</v>
      </c>
      <c r="H319" s="59">
        <f t="shared" si="9"/>
        <v>4919.3039337474129</v>
      </c>
      <c r="I319" s="40"/>
      <c r="J319" s="40"/>
      <c r="K319" s="40"/>
      <c r="L319" s="40"/>
      <c r="M319" s="41" t="s">
        <v>262</v>
      </c>
      <c r="N319" s="42"/>
      <c r="O319" s="42"/>
      <c r="P319" s="42"/>
      <c r="Q319" s="42"/>
      <c r="R319" s="42"/>
    </row>
    <row r="320" spans="1:18" x14ac:dyDescent="0.25">
      <c r="A320" s="46" t="s">
        <v>185</v>
      </c>
      <c r="B320" s="14">
        <v>35.58</v>
      </c>
      <c r="C320" s="14">
        <v>37.950000000000003</v>
      </c>
      <c r="D320" s="58">
        <f t="shared" si="8"/>
        <v>36.369999999999997</v>
      </c>
      <c r="E320" s="14">
        <v>2736149.55</v>
      </c>
      <c r="F320" s="14">
        <v>2840472.45</v>
      </c>
      <c r="G320" s="40">
        <v>104322.90000000037</v>
      </c>
      <c r="H320" s="59">
        <f t="shared" si="9"/>
        <v>6508.2770827605173</v>
      </c>
      <c r="I320" s="40"/>
      <c r="J320" s="40"/>
      <c r="K320" s="40"/>
      <c r="L320" s="40"/>
      <c r="M320" s="41" t="s">
        <v>262</v>
      </c>
      <c r="N320" s="42"/>
      <c r="O320" s="42"/>
      <c r="P320" s="42"/>
      <c r="Q320" s="42"/>
      <c r="R320" s="42"/>
    </row>
    <row r="321" spans="1:18" s="39" customFormat="1" x14ac:dyDescent="0.25">
      <c r="A321" s="47"/>
      <c r="B321" s="48">
        <f>SUM(B317:B320)</f>
        <v>49.87</v>
      </c>
      <c r="C321" s="48">
        <f>SUM(C317:C320)</f>
        <v>53.81</v>
      </c>
      <c r="D321" s="57">
        <f t="shared" si="8"/>
        <v>51.183333333333337</v>
      </c>
      <c r="E321" s="48"/>
      <c r="F321" s="48">
        <f>SUM(F317:F320)</f>
        <v>3670968.5300000003</v>
      </c>
      <c r="G321" s="43"/>
      <c r="H321" s="60">
        <f t="shared" si="9"/>
        <v>5976.8292575708247</v>
      </c>
      <c r="I321" s="43"/>
      <c r="J321" s="43"/>
      <c r="K321" s="43"/>
      <c r="L321" s="43"/>
      <c r="M321" s="44"/>
      <c r="N321" s="45"/>
      <c r="O321" s="45"/>
      <c r="P321" s="45"/>
      <c r="Q321" s="45"/>
      <c r="R321" s="45"/>
    </row>
    <row r="322" spans="1:18" x14ac:dyDescent="0.25">
      <c r="A322" s="46" t="s">
        <v>182</v>
      </c>
      <c r="B322" s="14">
        <v>0</v>
      </c>
      <c r="C322" s="14">
        <v>0</v>
      </c>
      <c r="D322" s="58">
        <f t="shared" si="8"/>
        <v>0</v>
      </c>
      <c r="E322" s="14">
        <v>0</v>
      </c>
      <c r="F322" s="14">
        <v>0</v>
      </c>
      <c r="G322" s="40">
        <v>0</v>
      </c>
      <c r="H322" s="59" t="e">
        <f t="shared" si="9"/>
        <v>#DIV/0!</v>
      </c>
      <c r="I322" s="40"/>
      <c r="J322" s="40"/>
      <c r="K322" s="40"/>
      <c r="L322" s="40"/>
      <c r="M322" s="41" t="s">
        <v>261</v>
      </c>
      <c r="N322" s="42"/>
      <c r="O322" s="42"/>
      <c r="P322" s="42"/>
      <c r="Q322" s="42"/>
      <c r="R322" s="42"/>
    </row>
    <row r="323" spans="1:18" x14ac:dyDescent="0.25">
      <c r="A323" s="46" t="s">
        <v>183</v>
      </c>
      <c r="B323" s="14">
        <v>4.17</v>
      </c>
      <c r="C323" s="14">
        <v>3.33</v>
      </c>
      <c r="D323" s="58">
        <f t="shared" ref="D323:D386" si="10">(B323*8+C323*4)/12</f>
        <v>3.89</v>
      </c>
      <c r="E323" s="14">
        <v>175895.23</v>
      </c>
      <c r="F323" s="14">
        <v>182679.7</v>
      </c>
      <c r="G323" s="40">
        <v>6784.4700000000012</v>
      </c>
      <c r="H323" s="59">
        <f t="shared" ref="H323:H386" si="11">(F323/D323)/12</f>
        <v>3913.4468723221939</v>
      </c>
      <c r="I323" s="40"/>
      <c r="J323" s="40"/>
      <c r="K323" s="40"/>
      <c r="L323" s="40"/>
      <c r="M323" s="41" t="s">
        <v>261</v>
      </c>
      <c r="N323" s="42"/>
      <c r="O323" s="42"/>
      <c r="P323" s="42"/>
      <c r="Q323" s="42"/>
      <c r="R323" s="42"/>
    </row>
    <row r="324" spans="1:18" x14ac:dyDescent="0.25">
      <c r="A324" s="46" t="s">
        <v>184</v>
      </c>
      <c r="B324" s="14">
        <v>1.98</v>
      </c>
      <c r="C324" s="14">
        <v>2</v>
      </c>
      <c r="D324" s="58">
        <f t="shared" si="10"/>
        <v>1.9866666666666666</v>
      </c>
      <c r="E324" s="14">
        <v>116883.59</v>
      </c>
      <c r="F324" s="14">
        <v>109027.39</v>
      </c>
      <c r="G324" s="40">
        <v>-7856.1999999999971</v>
      </c>
      <c r="H324" s="59">
        <f t="shared" si="11"/>
        <v>4573.2965604026849</v>
      </c>
      <c r="I324" s="40"/>
      <c r="J324" s="40"/>
      <c r="K324" s="40"/>
      <c r="L324" s="40"/>
      <c r="M324" s="41" t="s">
        <v>261</v>
      </c>
      <c r="N324" s="42"/>
      <c r="O324" s="42"/>
      <c r="P324" s="42"/>
      <c r="Q324" s="42"/>
      <c r="R324" s="42"/>
    </row>
    <row r="325" spans="1:18" x14ac:dyDescent="0.25">
      <c r="A325" s="46" t="s">
        <v>185</v>
      </c>
      <c r="B325" s="14">
        <v>47.75</v>
      </c>
      <c r="C325" s="14">
        <v>48.04</v>
      </c>
      <c r="D325" s="58">
        <f t="shared" si="10"/>
        <v>47.846666666666664</v>
      </c>
      <c r="E325" s="14">
        <v>3596771.51</v>
      </c>
      <c r="F325" s="14">
        <v>3624873.11</v>
      </c>
      <c r="G325" s="40">
        <v>28101.600000000093</v>
      </c>
      <c r="H325" s="59">
        <f t="shared" si="11"/>
        <v>6313.3501288839352</v>
      </c>
      <c r="I325" s="40"/>
      <c r="J325" s="40"/>
      <c r="K325" s="40"/>
      <c r="L325" s="40"/>
      <c r="M325" s="41" t="s">
        <v>261</v>
      </c>
      <c r="N325" s="42"/>
      <c r="O325" s="42"/>
      <c r="P325" s="42"/>
      <c r="Q325" s="42"/>
      <c r="R325" s="42"/>
    </row>
    <row r="326" spans="1:18" s="39" customFormat="1" x14ac:dyDescent="0.25">
      <c r="A326" s="47"/>
      <c r="B326" s="48">
        <f>SUM(B322:B325)</f>
        <v>53.9</v>
      </c>
      <c r="C326" s="48">
        <f>SUM(C322:C325)</f>
        <v>53.37</v>
      </c>
      <c r="D326" s="57">
        <f t="shared" si="10"/>
        <v>53.723333333333329</v>
      </c>
      <c r="E326" s="48"/>
      <c r="F326" s="48">
        <f>SUM(F322:F325)</f>
        <v>3916580.1999999997</v>
      </c>
      <c r="G326" s="43"/>
      <c r="H326" s="60">
        <f t="shared" si="11"/>
        <v>6075.2314326487567</v>
      </c>
      <c r="I326" s="43"/>
      <c r="J326" s="43"/>
      <c r="K326" s="43"/>
      <c r="L326" s="43"/>
      <c r="M326" s="44"/>
      <c r="N326" s="45"/>
      <c r="O326" s="45"/>
      <c r="P326" s="45"/>
      <c r="Q326" s="45"/>
      <c r="R326" s="45"/>
    </row>
    <row r="327" spans="1:18" x14ac:dyDescent="0.25">
      <c r="A327" s="46" t="s">
        <v>182</v>
      </c>
      <c r="B327" s="14">
        <v>7.27</v>
      </c>
      <c r="C327" s="14">
        <v>8.99</v>
      </c>
      <c r="D327" s="58">
        <f t="shared" si="10"/>
        <v>7.8433333333333337</v>
      </c>
      <c r="E327" s="14">
        <v>321331.20000000001</v>
      </c>
      <c r="F327" s="14">
        <v>388902.34</v>
      </c>
      <c r="G327" s="40">
        <v>67571.140000000014</v>
      </c>
      <c r="H327" s="59">
        <f t="shared" si="11"/>
        <v>4131.9840628984275</v>
      </c>
      <c r="I327" s="40"/>
      <c r="J327" s="40"/>
      <c r="K327" s="40"/>
      <c r="L327" s="40"/>
      <c r="M327" s="41" t="s">
        <v>260</v>
      </c>
      <c r="N327" s="42"/>
      <c r="O327" s="42"/>
      <c r="P327" s="42"/>
      <c r="Q327" s="42"/>
      <c r="R327" s="42"/>
    </row>
    <row r="328" spans="1:18" x14ac:dyDescent="0.25">
      <c r="A328" s="46" t="s">
        <v>183</v>
      </c>
      <c r="B328" s="14">
        <v>13.72</v>
      </c>
      <c r="C328" s="14">
        <v>16.57</v>
      </c>
      <c r="D328" s="58">
        <f t="shared" si="10"/>
        <v>14.670000000000002</v>
      </c>
      <c r="E328" s="14">
        <v>666904.59</v>
      </c>
      <c r="F328" s="14">
        <v>724336.5</v>
      </c>
      <c r="G328" s="40">
        <v>57431.910000000033</v>
      </c>
      <c r="H328" s="59">
        <f t="shared" si="11"/>
        <v>4114.6131561008851</v>
      </c>
      <c r="I328" s="40"/>
      <c r="J328" s="40"/>
      <c r="K328" s="40"/>
      <c r="L328" s="40"/>
      <c r="M328" s="41" t="s">
        <v>260</v>
      </c>
      <c r="N328" s="42"/>
      <c r="O328" s="42"/>
      <c r="P328" s="42"/>
      <c r="Q328" s="42"/>
      <c r="R328" s="42"/>
    </row>
    <row r="329" spans="1:18" x14ac:dyDescent="0.25">
      <c r="A329" s="46" t="s">
        <v>184</v>
      </c>
      <c r="B329" s="14">
        <v>31.12</v>
      </c>
      <c r="C329" s="14">
        <v>28.77</v>
      </c>
      <c r="D329" s="58">
        <f t="shared" si="10"/>
        <v>30.33666666666667</v>
      </c>
      <c r="E329" s="14">
        <v>1782786.19</v>
      </c>
      <c r="F329" s="14">
        <v>1816380.19</v>
      </c>
      <c r="G329" s="40">
        <v>33594</v>
      </c>
      <c r="H329" s="59">
        <f t="shared" si="11"/>
        <v>4989.5071695418083</v>
      </c>
      <c r="I329" s="40"/>
      <c r="J329" s="40"/>
      <c r="K329" s="40"/>
      <c r="L329" s="40"/>
      <c r="M329" s="41" t="s">
        <v>260</v>
      </c>
      <c r="N329" s="42"/>
      <c r="O329" s="42"/>
      <c r="P329" s="42"/>
      <c r="Q329" s="42"/>
      <c r="R329" s="42"/>
    </row>
    <row r="330" spans="1:18" x14ac:dyDescent="0.25">
      <c r="A330" s="46" t="s">
        <v>185</v>
      </c>
      <c r="B330" s="14">
        <v>80.83</v>
      </c>
      <c r="C330" s="14">
        <v>84.36</v>
      </c>
      <c r="D330" s="58">
        <f t="shared" si="10"/>
        <v>82.006666666666661</v>
      </c>
      <c r="E330" s="14">
        <v>6167656.9900000002</v>
      </c>
      <c r="F330" s="14">
        <v>6306625</v>
      </c>
      <c r="G330" s="40">
        <v>138968.00999999978</v>
      </c>
      <c r="H330" s="59">
        <f t="shared" si="11"/>
        <v>6408.6507194537035</v>
      </c>
      <c r="I330" s="40"/>
      <c r="J330" s="40"/>
      <c r="K330" s="40"/>
      <c r="L330" s="40"/>
      <c r="M330" s="41" t="s">
        <v>260</v>
      </c>
      <c r="N330" s="42"/>
      <c r="O330" s="42"/>
      <c r="P330" s="42"/>
      <c r="Q330" s="42"/>
      <c r="R330" s="42"/>
    </row>
    <row r="331" spans="1:18" s="39" customFormat="1" x14ac:dyDescent="0.25">
      <c r="A331" s="47"/>
      <c r="B331" s="48">
        <f>SUM(B327:B330)</f>
        <v>132.94</v>
      </c>
      <c r="C331" s="48">
        <f>SUM(C327:C330)</f>
        <v>138.69</v>
      </c>
      <c r="D331" s="57">
        <f t="shared" si="10"/>
        <v>134.85666666666665</v>
      </c>
      <c r="E331" s="48"/>
      <c r="F331" s="48">
        <f>SUM(F327:F330)</f>
        <v>9236244.0300000012</v>
      </c>
      <c r="G331" s="43"/>
      <c r="H331" s="60">
        <f t="shared" si="11"/>
        <v>5707.4449600810758</v>
      </c>
      <c r="I331" s="43"/>
      <c r="J331" s="43"/>
      <c r="K331" s="43"/>
      <c r="L331" s="43"/>
      <c r="M331" s="44"/>
      <c r="N331" s="45"/>
      <c r="O331" s="45"/>
      <c r="P331" s="45"/>
      <c r="Q331" s="45"/>
      <c r="R331" s="45"/>
    </row>
    <row r="332" spans="1:18" x14ac:dyDescent="0.25">
      <c r="A332" s="46" t="s">
        <v>182</v>
      </c>
      <c r="B332" s="14">
        <v>1.98</v>
      </c>
      <c r="C332" s="14">
        <v>0.5</v>
      </c>
      <c r="D332" s="58">
        <f t="shared" si="10"/>
        <v>1.4866666666666666</v>
      </c>
      <c r="E332" s="14">
        <v>59942.39</v>
      </c>
      <c r="F332" s="14">
        <v>61185.94</v>
      </c>
      <c r="G332" s="40">
        <v>1243.5500000000029</v>
      </c>
      <c r="H332" s="59">
        <f t="shared" si="11"/>
        <v>3429.705156950673</v>
      </c>
      <c r="I332" s="40"/>
      <c r="J332" s="40"/>
      <c r="K332" s="40"/>
      <c r="L332" s="40"/>
      <c r="M332" s="41" t="s">
        <v>259</v>
      </c>
      <c r="N332" s="42"/>
      <c r="O332" s="42"/>
      <c r="P332" s="42"/>
      <c r="Q332" s="42"/>
      <c r="R332" s="42"/>
    </row>
    <row r="333" spans="1:18" x14ac:dyDescent="0.25">
      <c r="A333" s="46" t="s">
        <v>183</v>
      </c>
      <c r="B333" s="14">
        <v>10.84</v>
      </c>
      <c r="C333" s="14">
        <v>10.77</v>
      </c>
      <c r="D333" s="58">
        <f t="shared" si="10"/>
        <v>10.816666666666668</v>
      </c>
      <c r="E333" s="14">
        <v>490443.29</v>
      </c>
      <c r="F333" s="14">
        <v>575939.66</v>
      </c>
      <c r="G333" s="40">
        <v>85496.370000000054</v>
      </c>
      <c r="H333" s="59">
        <f t="shared" si="11"/>
        <v>4437.1314329738052</v>
      </c>
      <c r="I333" s="40"/>
      <c r="J333" s="40"/>
      <c r="K333" s="40"/>
      <c r="L333" s="40"/>
      <c r="M333" s="41" t="s">
        <v>259</v>
      </c>
      <c r="N333" s="42"/>
      <c r="O333" s="42"/>
      <c r="P333" s="42"/>
      <c r="Q333" s="42"/>
      <c r="R333" s="42"/>
    </row>
    <row r="334" spans="1:18" x14ac:dyDescent="0.25">
      <c r="A334" s="46" t="s">
        <v>184</v>
      </c>
      <c r="B334" s="14">
        <v>9.81</v>
      </c>
      <c r="C334" s="14">
        <v>9.42</v>
      </c>
      <c r="D334" s="58">
        <f t="shared" si="10"/>
        <v>9.68</v>
      </c>
      <c r="E334" s="14">
        <v>569138.5</v>
      </c>
      <c r="F334" s="14">
        <v>594472.81999999995</v>
      </c>
      <c r="G334" s="40">
        <v>25334.319999999949</v>
      </c>
      <c r="H334" s="59">
        <f t="shared" si="11"/>
        <v>5117.7067837465556</v>
      </c>
      <c r="I334" s="40"/>
      <c r="J334" s="40"/>
      <c r="K334" s="40"/>
      <c r="L334" s="40"/>
      <c r="M334" s="41" t="s">
        <v>259</v>
      </c>
      <c r="N334" s="42"/>
      <c r="O334" s="42"/>
      <c r="P334" s="42"/>
      <c r="Q334" s="42"/>
      <c r="R334" s="42"/>
    </row>
    <row r="335" spans="1:18" x14ac:dyDescent="0.25">
      <c r="A335" s="46" t="s">
        <v>185</v>
      </c>
      <c r="B335" s="14">
        <v>30.34</v>
      </c>
      <c r="C335" s="14">
        <v>34.369999999999997</v>
      </c>
      <c r="D335" s="58">
        <f t="shared" si="10"/>
        <v>31.683333333333334</v>
      </c>
      <c r="E335" s="14">
        <v>2385498.2999999998</v>
      </c>
      <c r="F335" s="14">
        <v>2517435.91</v>
      </c>
      <c r="G335" s="40">
        <v>131937.61000000034</v>
      </c>
      <c r="H335" s="59">
        <f t="shared" si="11"/>
        <v>6621.3464229352976</v>
      </c>
      <c r="I335" s="40"/>
      <c r="J335" s="40"/>
      <c r="K335" s="40"/>
      <c r="L335" s="40"/>
      <c r="M335" s="41" t="s">
        <v>259</v>
      </c>
      <c r="N335" s="42"/>
      <c r="O335" s="42"/>
      <c r="P335" s="42"/>
      <c r="Q335" s="42"/>
      <c r="R335" s="42"/>
    </row>
    <row r="336" spans="1:18" s="39" customFormat="1" x14ac:dyDescent="0.25">
      <c r="A336" s="47"/>
      <c r="B336" s="48">
        <f>SUM(B332:B335)</f>
        <v>52.97</v>
      </c>
      <c r="C336" s="48">
        <f>SUM(C332:C335)</f>
        <v>55.059999999999995</v>
      </c>
      <c r="D336" s="57">
        <f t="shared" si="10"/>
        <v>53.666666666666664</v>
      </c>
      <c r="E336" s="48"/>
      <c r="F336" s="48">
        <f>SUM(F332:F335)</f>
        <v>3749034.33</v>
      </c>
      <c r="G336" s="43"/>
      <c r="H336" s="60">
        <f t="shared" si="11"/>
        <v>5821.4818788819875</v>
      </c>
      <c r="I336" s="43"/>
      <c r="J336" s="43"/>
      <c r="K336" s="43"/>
      <c r="L336" s="43"/>
      <c r="M336" s="44"/>
      <c r="N336" s="45"/>
      <c r="O336" s="45"/>
      <c r="P336" s="45"/>
      <c r="Q336" s="45"/>
      <c r="R336" s="45"/>
    </row>
    <row r="337" spans="1:18" x14ac:dyDescent="0.25">
      <c r="A337" s="46" t="s">
        <v>182</v>
      </c>
      <c r="B337" s="14">
        <v>10.79</v>
      </c>
      <c r="C337" s="14">
        <v>5.58</v>
      </c>
      <c r="D337" s="58">
        <f t="shared" si="10"/>
        <v>9.0533333333333328</v>
      </c>
      <c r="E337" s="14">
        <v>367061.01</v>
      </c>
      <c r="F337" s="14">
        <v>398701.87</v>
      </c>
      <c r="G337" s="40">
        <v>31640.859999999986</v>
      </c>
      <c r="H337" s="59">
        <f t="shared" si="11"/>
        <v>3669.9362113402062</v>
      </c>
      <c r="I337" s="40"/>
      <c r="J337" s="40"/>
      <c r="K337" s="40"/>
      <c r="L337" s="40"/>
      <c r="M337" s="41" t="s">
        <v>258</v>
      </c>
      <c r="N337" s="42"/>
      <c r="O337" s="42"/>
      <c r="P337" s="42"/>
      <c r="Q337" s="42"/>
      <c r="R337" s="42"/>
    </row>
    <row r="338" spans="1:18" x14ac:dyDescent="0.25">
      <c r="A338" s="46" t="s">
        <v>183</v>
      </c>
      <c r="B338" s="14">
        <v>33.47</v>
      </c>
      <c r="C338" s="14">
        <v>33.29</v>
      </c>
      <c r="D338" s="58">
        <f t="shared" si="10"/>
        <v>33.409999999999997</v>
      </c>
      <c r="E338" s="14">
        <v>1514879.11</v>
      </c>
      <c r="F338" s="14">
        <v>1748644.41</v>
      </c>
      <c r="G338" s="40">
        <v>233765.29999999981</v>
      </c>
      <c r="H338" s="59">
        <f t="shared" si="11"/>
        <v>4361.5793923974861</v>
      </c>
      <c r="I338" s="40"/>
      <c r="J338" s="40"/>
      <c r="K338" s="40"/>
      <c r="L338" s="40"/>
      <c r="M338" s="41" t="s">
        <v>258</v>
      </c>
      <c r="N338" s="42"/>
      <c r="O338" s="42"/>
      <c r="P338" s="42"/>
      <c r="Q338" s="42"/>
      <c r="R338" s="42"/>
    </row>
    <row r="339" spans="1:18" x14ac:dyDescent="0.25">
      <c r="A339" s="46" t="s">
        <v>184</v>
      </c>
      <c r="B339" s="14">
        <v>19.2</v>
      </c>
      <c r="C339" s="14">
        <v>24.87</v>
      </c>
      <c r="D339" s="58">
        <f t="shared" si="10"/>
        <v>21.09</v>
      </c>
      <c r="E339" s="14">
        <v>1245006.25</v>
      </c>
      <c r="F339" s="14">
        <v>1363995.25</v>
      </c>
      <c r="G339" s="40">
        <v>118989</v>
      </c>
      <c r="H339" s="59">
        <f t="shared" si="11"/>
        <v>5389.5813576734627</v>
      </c>
      <c r="I339" s="40"/>
      <c r="J339" s="40"/>
      <c r="K339" s="40"/>
      <c r="L339" s="40"/>
      <c r="M339" s="41" t="s">
        <v>258</v>
      </c>
      <c r="N339" s="42"/>
      <c r="O339" s="42"/>
      <c r="P339" s="42"/>
      <c r="Q339" s="42"/>
      <c r="R339" s="42"/>
    </row>
    <row r="340" spans="1:18" x14ac:dyDescent="0.25">
      <c r="A340" s="46" t="s">
        <v>185</v>
      </c>
      <c r="B340" s="14">
        <v>77.39</v>
      </c>
      <c r="C340" s="14">
        <v>75.61</v>
      </c>
      <c r="D340" s="58">
        <f t="shared" si="10"/>
        <v>76.796666666666667</v>
      </c>
      <c r="E340" s="14">
        <v>5770819.9400000004</v>
      </c>
      <c r="F340" s="14">
        <v>5864635.9800000004</v>
      </c>
      <c r="G340" s="40">
        <v>93816.040000000037</v>
      </c>
      <c r="H340" s="59">
        <f t="shared" si="11"/>
        <v>6363.8135118711753</v>
      </c>
      <c r="I340" s="40"/>
      <c r="J340" s="40"/>
      <c r="K340" s="40"/>
      <c r="L340" s="40"/>
      <c r="M340" s="41" t="s">
        <v>258</v>
      </c>
      <c r="N340" s="42"/>
      <c r="O340" s="42"/>
      <c r="P340" s="42"/>
      <c r="Q340" s="42"/>
      <c r="R340" s="42"/>
    </row>
    <row r="341" spans="1:18" s="39" customFormat="1" x14ac:dyDescent="0.25">
      <c r="A341" s="47"/>
      <c r="B341" s="48">
        <f>SUM(B337:B340)</f>
        <v>140.85</v>
      </c>
      <c r="C341" s="48">
        <f>SUM(C337:C340)</f>
        <v>139.35</v>
      </c>
      <c r="D341" s="57">
        <f t="shared" si="10"/>
        <v>140.35</v>
      </c>
      <c r="E341" s="48"/>
      <c r="F341" s="48">
        <f>SUM(F337:F340)</f>
        <v>9375977.5099999998</v>
      </c>
      <c r="G341" s="43"/>
      <c r="H341" s="60">
        <f t="shared" si="11"/>
        <v>5567.0214404465032</v>
      </c>
      <c r="I341" s="43"/>
      <c r="J341" s="43"/>
      <c r="K341" s="43"/>
      <c r="L341" s="43"/>
      <c r="M341" s="44"/>
      <c r="N341" s="45"/>
      <c r="O341" s="45"/>
      <c r="P341" s="45"/>
      <c r="Q341" s="45"/>
      <c r="R341" s="45"/>
    </row>
    <row r="342" spans="1:18" x14ac:dyDescent="0.25">
      <c r="A342" s="46" t="s">
        <v>182</v>
      </c>
      <c r="B342" s="14">
        <v>12.38</v>
      </c>
      <c r="C342" s="14">
        <v>11.47</v>
      </c>
      <c r="D342" s="58">
        <f t="shared" si="10"/>
        <v>12.076666666666668</v>
      </c>
      <c r="E342" s="14">
        <v>492865.22</v>
      </c>
      <c r="F342" s="14">
        <v>584892.19999999995</v>
      </c>
      <c r="G342" s="40">
        <v>92026.979999999981</v>
      </c>
      <c r="H342" s="59">
        <f t="shared" si="11"/>
        <v>4035.9660502346119</v>
      </c>
      <c r="I342" s="40"/>
      <c r="J342" s="40"/>
      <c r="K342" s="40"/>
      <c r="L342" s="40"/>
      <c r="M342" s="41" t="s">
        <v>257</v>
      </c>
      <c r="N342" s="42"/>
      <c r="O342" s="42"/>
      <c r="P342" s="42"/>
      <c r="Q342" s="42"/>
      <c r="R342" s="42"/>
    </row>
    <row r="343" spans="1:18" x14ac:dyDescent="0.25">
      <c r="A343" s="46" t="s">
        <v>183</v>
      </c>
      <c r="B343" s="14">
        <v>45.11</v>
      </c>
      <c r="C343" s="14">
        <v>56.01</v>
      </c>
      <c r="D343" s="58">
        <f t="shared" si="10"/>
        <v>48.743333333333332</v>
      </c>
      <c r="E343" s="14">
        <v>2216741.04</v>
      </c>
      <c r="F343" s="14">
        <v>2492584.06</v>
      </c>
      <c r="G343" s="40">
        <v>275843.02</v>
      </c>
      <c r="H343" s="59">
        <f t="shared" si="11"/>
        <v>4261.4102099432403</v>
      </c>
      <c r="I343" s="40"/>
      <c r="J343" s="40"/>
      <c r="K343" s="40"/>
      <c r="L343" s="40"/>
      <c r="M343" s="41" t="s">
        <v>257</v>
      </c>
      <c r="N343" s="42"/>
      <c r="O343" s="42"/>
      <c r="P343" s="42"/>
      <c r="Q343" s="42"/>
      <c r="R343" s="42"/>
    </row>
    <row r="344" spans="1:18" x14ac:dyDescent="0.25">
      <c r="A344" s="46" t="s">
        <v>184</v>
      </c>
      <c r="B344" s="14">
        <v>38.979999999999997</v>
      </c>
      <c r="C344" s="14">
        <v>34.15</v>
      </c>
      <c r="D344" s="58">
        <f t="shared" si="10"/>
        <v>37.369999999999997</v>
      </c>
      <c r="E344" s="14">
        <v>2194624.0099999998</v>
      </c>
      <c r="F344" s="14">
        <v>2288546.13</v>
      </c>
      <c r="G344" s="40">
        <v>93922.120000000112</v>
      </c>
      <c r="H344" s="59">
        <f t="shared" si="11"/>
        <v>5103.3496788868079</v>
      </c>
      <c r="I344" s="40"/>
      <c r="J344" s="40"/>
      <c r="K344" s="40"/>
      <c r="L344" s="40"/>
      <c r="M344" s="41" t="s">
        <v>257</v>
      </c>
      <c r="N344" s="42"/>
      <c r="O344" s="42"/>
      <c r="P344" s="42"/>
      <c r="Q344" s="42"/>
      <c r="R344" s="42"/>
    </row>
    <row r="345" spans="1:18" x14ac:dyDescent="0.25">
      <c r="A345" s="46" t="s">
        <v>185</v>
      </c>
      <c r="B345" s="14">
        <v>150.80000000000001</v>
      </c>
      <c r="C345" s="14">
        <v>155.47999999999999</v>
      </c>
      <c r="D345" s="58">
        <f t="shared" si="10"/>
        <v>152.36000000000001</v>
      </c>
      <c r="E345" s="14">
        <v>11457030.310000001</v>
      </c>
      <c r="F345" s="14">
        <v>12062723.58</v>
      </c>
      <c r="G345" s="40">
        <v>605693.26999999955</v>
      </c>
      <c r="H345" s="59">
        <f t="shared" si="11"/>
        <v>6597.7091428196372</v>
      </c>
      <c r="I345" s="40"/>
      <c r="J345" s="40"/>
      <c r="K345" s="40"/>
      <c r="L345" s="40"/>
      <c r="M345" s="41" t="s">
        <v>257</v>
      </c>
      <c r="N345" s="42"/>
      <c r="O345" s="42"/>
      <c r="P345" s="42"/>
      <c r="Q345" s="42"/>
      <c r="R345" s="42"/>
    </row>
    <row r="346" spans="1:18" s="39" customFormat="1" x14ac:dyDescent="0.25">
      <c r="A346" s="47"/>
      <c r="B346" s="48">
        <f>SUM(B342:B345)</f>
        <v>247.27</v>
      </c>
      <c r="C346" s="48">
        <f>SUM(C342:C345)</f>
        <v>257.11</v>
      </c>
      <c r="D346" s="57">
        <f t="shared" si="10"/>
        <v>250.55000000000004</v>
      </c>
      <c r="E346" s="48"/>
      <c r="F346" s="48">
        <f>SUM(F342:F345)</f>
        <v>17428745.969999999</v>
      </c>
      <c r="G346" s="43"/>
      <c r="H346" s="60">
        <f t="shared" si="11"/>
        <v>5796.8289662741954</v>
      </c>
      <c r="I346" s="43"/>
      <c r="J346" s="43"/>
      <c r="K346" s="43"/>
      <c r="L346" s="43"/>
      <c r="M346" s="44"/>
      <c r="N346" s="45"/>
      <c r="O346" s="45"/>
      <c r="P346" s="45"/>
      <c r="Q346" s="45"/>
      <c r="R346" s="45"/>
    </row>
    <row r="347" spans="1:18" x14ac:dyDescent="0.25">
      <c r="A347" s="46" t="s">
        <v>182</v>
      </c>
      <c r="B347" s="14">
        <v>0</v>
      </c>
      <c r="C347" s="14">
        <v>0</v>
      </c>
      <c r="D347" s="58">
        <f t="shared" si="10"/>
        <v>0</v>
      </c>
      <c r="E347" s="14">
        <v>0</v>
      </c>
      <c r="F347" s="14">
        <v>0</v>
      </c>
      <c r="G347" s="40">
        <v>0</v>
      </c>
      <c r="H347" s="59" t="e">
        <f t="shared" si="11"/>
        <v>#DIV/0!</v>
      </c>
      <c r="I347" s="40"/>
      <c r="J347" s="40"/>
      <c r="K347" s="40"/>
      <c r="L347" s="40"/>
      <c r="M347" s="41" t="s">
        <v>256</v>
      </c>
      <c r="N347" s="42"/>
      <c r="O347" s="42"/>
      <c r="P347" s="42"/>
      <c r="Q347" s="42"/>
      <c r="R347" s="42"/>
    </row>
    <row r="348" spans="1:18" x14ac:dyDescent="0.25">
      <c r="A348" s="46" t="s">
        <v>183</v>
      </c>
      <c r="B348" s="14">
        <v>2.87</v>
      </c>
      <c r="C348" s="14">
        <v>2.57</v>
      </c>
      <c r="D348" s="58">
        <f t="shared" si="10"/>
        <v>2.77</v>
      </c>
      <c r="E348" s="14">
        <v>125428.6</v>
      </c>
      <c r="F348" s="14">
        <v>157520.07</v>
      </c>
      <c r="G348" s="40">
        <v>32091.47</v>
      </c>
      <c r="H348" s="59">
        <f t="shared" si="11"/>
        <v>4738.8709386281589</v>
      </c>
      <c r="I348" s="40"/>
      <c r="J348" s="40"/>
      <c r="K348" s="40"/>
      <c r="L348" s="40"/>
      <c r="M348" s="41" t="s">
        <v>256</v>
      </c>
      <c r="N348" s="42"/>
      <c r="O348" s="42"/>
      <c r="P348" s="42"/>
      <c r="Q348" s="42"/>
      <c r="R348" s="42"/>
    </row>
    <row r="349" spans="1:18" x14ac:dyDescent="0.25">
      <c r="A349" s="46" t="s">
        <v>184</v>
      </c>
      <c r="B349" s="14">
        <v>17.64</v>
      </c>
      <c r="C349" s="14">
        <v>15.38</v>
      </c>
      <c r="D349" s="58">
        <f t="shared" si="10"/>
        <v>16.886666666666667</v>
      </c>
      <c r="E349" s="14">
        <v>991641.93</v>
      </c>
      <c r="F349" s="14">
        <v>1075084.55</v>
      </c>
      <c r="G349" s="40">
        <v>83442.62</v>
      </c>
      <c r="H349" s="59">
        <f t="shared" si="11"/>
        <v>5305.3915811290963</v>
      </c>
      <c r="I349" s="40"/>
      <c r="J349" s="40"/>
      <c r="K349" s="40"/>
      <c r="L349" s="40"/>
      <c r="M349" s="41" t="s">
        <v>256</v>
      </c>
      <c r="N349" s="42"/>
      <c r="O349" s="42"/>
      <c r="P349" s="42"/>
      <c r="Q349" s="42"/>
      <c r="R349" s="42"/>
    </row>
    <row r="350" spans="1:18" x14ac:dyDescent="0.25">
      <c r="A350" s="46" t="s">
        <v>185</v>
      </c>
      <c r="B350" s="14">
        <v>21.79</v>
      </c>
      <c r="C350" s="14">
        <v>22.95</v>
      </c>
      <c r="D350" s="58">
        <f t="shared" si="10"/>
        <v>22.176666666666666</v>
      </c>
      <c r="E350" s="14">
        <v>1668091.5</v>
      </c>
      <c r="F350" s="14">
        <v>1834772.24</v>
      </c>
      <c r="G350" s="40">
        <v>166680.74</v>
      </c>
      <c r="H350" s="59">
        <f t="shared" si="11"/>
        <v>6894.5296858560059</v>
      </c>
      <c r="I350" s="40"/>
      <c r="J350" s="40"/>
      <c r="K350" s="40"/>
      <c r="L350" s="40"/>
      <c r="M350" s="41" t="s">
        <v>256</v>
      </c>
      <c r="N350" s="42"/>
      <c r="O350" s="42"/>
      <c r="P350" s="42"/>
      <c r="Q350" s="42"/>
      <c r="R350" s="42"/>
    </row>
    <row r="351" spans="1:18" s="39" customFormat="1" x14ac:dyDescent="0.25">
      <c r="A351" s="47"/>
      <c r="B351" s="48">
        <f>SUM(B347:B350)</f>
        <v>42.3</v>
      </c>
      <c r="C351" s="48">
        <f>SUM(C347:C350)</f>
        <v>40.9</v>
      </c>
      <c r="D351" s="57">
        <f t="shared" si="10"/>
        <v>41.833333333333336</v>
      </c>
      <c r="E351" s="48"/>
      <c r="F351" s="48">
        <f>SUM(F347:F350)</f>
        <v>3067376.8600000003</v>
      </c>
      <c r="G351" s="43"/>
      <c r="H351" s="60">
        <f t="shared" si="11"/>
        <v>6110.312470119522</v>
      </c>
      <c r="I351" s="43"/>
      <c r="J351" s="43"/>
      <c r="K351" s="43"/>
      <c r="L351" s="43"/>
      <c r="M351" s="44"/>
      <c r="N351" s="45"/>
      <c r="O351" s="45"/>
      <c r="P351" s="45"/>
      <c r="Q351" s="45"/>
      <c r="R351" s="45"/>
    </row>
    <row r="352" spans="1:18" x14ac:dyDescent="0.25">
      <c r="A352" s="46" t="s">
        <v>182</v>
      </c>
      <c r="B352" s="14">
        <v>8.99</v>
      </c>
      <c r="C352" s="14">
        <v>12.86</v>
      </c>
      <c r="D352" s="58">
        <f t="shared" si="10"/>
        <v>10.28</v>
      </c>
      <c r="E352" s="14">
        <v>422021.03</v>
      </c>
      <c r="F352" s="14">
        <v>462364.32</v>
      </c>
      <c r="G352" s="40">
        <v>40343.289999999979</v>
      </c>
      <c r="H352" s="59">
        <f t="shared" si="11"/>
        <v>3748.0894941634247</v>
      </c>
      <c r="I352" s="40"/>
      <c r="J352" s="40"/>
      <c r="K352" s="40"/>
      <c r="L352" s="40"/>
      <c r="M352" s="41" t="s">
        <v>255</v>
      </c>
      <c r="N352" s="42"/>
      <c r="O352" s="42"/>
      <c r="P352" s="42"/>
      <c r="Q352" s="42"/>
      <c r="R352" s="42"/>
    </row>
    <row r="353" spans="1:18" x14ac:dyDescent="0.25">
      <c r="A353" s="46" t="s">
        <v>183</v>
      </c>
      <c r="B353" s="14">
        <v>47.6</v>
      </c>
      <c r="C353" s="14">
        <v>45.82</v>
      </c>
      <c r="D353" s="58">
        <f t="shared" si="10"/>
        <v>47.006666666666668</v>
      </c>
      <c r="E353" s="14">
        <v>2130475.37</v>
      </c>
      <c r="F353" s="14">
        <v>2164023.44</v>
      </c>
      <c r="G353" s="40">
        <v>33548.069999999832</v>
      </c>
      <c r="H353" s="59">
        <f t="shared" si="11"/>
        <v>3836.37682598213</v>
      </c>
      <c r="I353" s="40"/>
      <c r="J353" s="40"/>
      <c r="K353" s="40"/>
      <c r="L353" s="40"/>
      <c r="M353" s="41" t="s">
        <v>255</v>
      </c>
      <c r="N353" s="42"/>
      <c r="O353" s="42"/>
      <c r="P353" s="42"/>
      <c r="Q353" s="42"/>
      <c r="R353" s="42"/>
    </row>
    <row r="354" spans="1:18" x14ac:dyDescent="0.25">
      <c r="A354" s="46" t="s">
        <v>184</v>
      </c>
      <c r="B354" s="14">
        <v>79.739999999999995</v>
      </c>
      <c r="C354" s="14">
        <v>73.13</v>
      </c>
      <c r="D354" s="58">
        <f t="shared" si="10"/>
        <v>77.536666666666662</v>
      </c>
      <c r="E354" s="14">
        <v>4556110.84</v>
      </c>
      <c r="F354" s="14">
        <v>4556844.21</v>
      </c>
      <c r="G354" s="40">
        <v>733.37000000011176</v>
      </c>
      <c r="H354" s="59">
        <f t="shared" si="11"/>
        <v>4897.5153798203</v>
      </c>
      <c r="I354" s="40"/>
      <c r="J354" s="40"/>
      <c r="K354" s="40"/>
      <c r="L354" s="40"/>
      <c r="M354" s="41" t="s">
        <v>255</v>
      </c>
      <c r="N354" s="42"/>
      <c r="O354" s="42"/>
      <c r="P354" s="42"/>
      <c r="Q354" s="42"/>
      <c r="R354" s="42"/>
    </row>
    <row r="355" spans="1:18" x14ac:dyDescent="0.25">
      <c r="A355" s="46" t="s">
        <v>185</v>
      </c>
      <c r="B355" s="14">
        <v>100.37</v>
      </c>
      <c r="C355" s="14">
        <v>106.81</v>
      </c>
      <c r="D355" s="58">
        <f t="shared" si="10"/>
        <v>102.51666666666667</v>
      </c>
      <c r="E355" s="14">
        <v>7712189.7699999996</v>
      </c>
      <c r="F355" s="14">
        <v>7748235.9500000002</v>
      </c>
      <c r="G355" s="40">
        <v>36046.180000000633</v>
      </c>
      <c r="H355" s="59">
        <f t="shared" si="11"/>
        <v>6298.3546984230206</v>
      </c>
      <c r="I355" s="40"/>
      <c r="J355" s="40"/>
      <c r="K355" s="40"/>
      <c r="L355" s="40"/>
      <c r="M355" s="41" t="s">
        <v>255</v>
      </c>
      <c r="N355" s="42"/>
      <c r="O355" s="42"/>
      <c r="P355" s="42"/>
      <c r="Q355" s="42"/>
      <c r="R355" s="42"/>
    </row>
    <row r="356" spans="1:18" s="39" customFormat="1" x14ac:dyDescent="0.25">
      <c r="A356" s="47"/>
      <c r="B356" s="48">
        <f>SUM(B352:B355)</f>
        <v>236.7</v>
      </c>
      <c r="C356" s="48">
        <f>SUM(C352:C355)</f>
        <v>238.62</v>
      </c>
      <c r="D356" s="57">
        <f t="shared" si="10"/>
        <v>237.34</v>
      </c>
      <c r="E356" s="48"/>
      <c r="F356" s="48">
        <f>SUM(F352:F355)</f>
        <v>14931467.92</v>
      </c>
      <c r="G356" s="43"/>
      <c r="H356" s="60">
        <f t="shared" si="11"/>
        <v>5242.6434369821072</v>
      </c>
      <c r="I356" s="43"/>
      <c r="J356" s="43"/>
      <c r="K356" s="43"/>
      <c r="L356" s="43"/>
      <c r="M356" s="44"/>
      <c r="N356" s="45"/>
      <c r="O356" s="45"/>
      <c r="P356" s="45"/>
      <c r="Q356" s="45"/>
      <c r="R356" s="45"/>
    </row>
    <row r="357" spans="1:18" x14ac:dyDescent="0.25">
      <c r="A357" s="46" t="s">
        <v>182</v>
      </c>
      <c r="B357" s="14">
        <v>2.35</v>
      </c>
      <c r="C357" s="14">
        <v>3.19</v>
      </c>
      <c r="D357" s="58">
        <f t="shared" si="10"/>
        <v>2.6300000000000003</v>
      </c>
      <c r="E357" s="14">
        <v>107888.27</v>
      </c>
      <c r="F357" s="14">
        <v>121846.85</v>
      </c>
      <c r="G357" s="40">
        <v>13958.580000000002</v>
      </c>
      <c r="H357" s="59">
        <f t="shared" si="11"/>
        <v>3860.8000633713559</v>
      </c>
      <c r="I357" s="40"/>
      <c r="J357" s="40"/>
      <c r="K357" s="40"/>
      <c r="L357" s="40"/>
      <c r="M357" s="41" t="s">
        <v>254</v>
      </c>
      <c r="N357" s="42"/>
      <c r="O357" s="42"/>
      <c r="P357" s="42"/>
      <c r="Q357" s="42"/>
      <c r="R357" s="42"/>
    </row>
    <row r="358" spans="1:18" x14ac:dyDescent="0.25">
      <c r="A358" s="46" t="s">
        <v>183</v>
      </c>
      <c r="B358" s="14">
        <v>11.25</v>
      </c>
      <c r="C358" s="14">
        <v>14.24</v>
      </c>
      <c r="D358" s="58">
        <f t="shared" si="10"/>
        <v>12.246666666666668</v>
      </c>
      <c r="E358" s="14">
        <v>557100.84</v>
      </c>
      <c r="F358" s="14">
        <v>611798.75</v>
      </c>
      <c r="G358" s="40">
        <v>54697.910000000033</v>
      </c>
      <c r="H358" s="59">
        <f t="shared" si="11"/>
        <v>4163.0290555253123</v>
      </c>
      <c r="I358" s="40"/>
      <c r="J358" s="40"/>
      <c r="K358" s="40"/>
      <c r="L358" s="40"/>
      <c r="M358" s="41" t="s">
        <v>254</v>
      </c>
      <c r="N358" s="42"/>
      <c r="O358" s="42"/>
      <c r="P358" s="42"/>
      <c r="Q358" s="42"/>
      <c r="R358" s="42"/>
    </row>
    <row r="359" spans="1:18" x14ac:dyDescent="0.25">
      <c r="A359" s="46" t="s">
        <v>184</v>
      </c>
      <c r="B359" s="14">
        <v>23.44</v>
      </c>
      <c r="C359" s="14">
        <v>19.329999999999998</v>
      </c>
      <c r="D359" s="58">
        <f t="shared" si="10"/>
        <v>22.070000000000004</v>
      </c>
      <c r="E359" s="14">
        <v>1295135.57</v>
      </c>
      <c r="F359" s="14">
        <v>1370852.17</v>
      </c>
      <c r="G359" s="40">
        <v>75716.59999999986</v>
      </c>
      <c r="H359" s="59">
        <f t="shared" si="11"/>
        <v>5176.1522806222611</v>
      </c>
      <c r="I359" s="40"/>
      <c r="J359" s="40"/>
      <c r="K359" s="40"/>
      <c r="L359" s="40"/>
      <c r="M359" s="41" t="s">
        <v>254</v>
      </c>
      <c r="N359" s="42"/>
      <c r="O359" s="42"/>
      <c r="P359" s="42"/>
      <c r="Q359" s="42"/>
      <c r="R359" s="42"/>
    </row>
    <row r="360" spans="1:18" x14ac:dyDescent="0.25">
      <c r="A360" s="46" t="s">
        <v>185</v>
      </c>
      <c r="B360" s="14">
        <v>49.63</v>
      </c>
      <c r="C360" s="14">
        <v>50.78</v>
      </c>
      <c r="D360" s="58">
        <f t="shared" si="10"/>
        <v>50.013333333333343</v>
      </c>
      <c r="E360" s="14">
        <v>3760478.17</v>
      </c>
      <c r="F360" s="14">
        <v>4021052.8</v>
      </c>
      <c r="G360" s="40">
        <v>260574.62999999989</v>
      </c>
      <c r="H360" s="59">
        <f t="shared" si="11"/>
        <v>6699.9680085310574</v>
      </c>
      <c r="I360" s="40"/>
      <c r="J360" s="40"/>
      <c r="K360" s="40"/>
      <c r="L360" s="40"/>
      <c r="M360" s="41" t="s">
        <v>254</v>
      </c>
      <c r="N360" s="42"/>
      <c r="O360" s="42"/>
      <c r="P360" s="42"/>
      <c r="Q360" s="42"/>
      <c r="R360" s="42"/>
    </row>
    <row r="361" spans="1:18" s="39" customFormat="1" x14ac:dyDescent="0.25">
      <c r="A361" s="47"/>
      <c r="B361" s="48">
        <f>SUM(B357:B360)</f>
        <v>86.67</v>
      </c>
      <c r="C361" s="48">
        <f>SUM(C357:C360)</f>
        <v>87.539999999999992</v>
      </c>
      <c r="D361" s="57">
        <f t="shared" si="10"/>
        <v>86.96</v>
      </c>
      <c r="E361" s="48"/>
      <c r="F361" s="48">
        <f>SUM(F357:F360)</f>
        <v>6125550.5700000003</v>
      </c>
      <c r="G361" s="43"/>
      <c r="H361" s="60">
        <f t="shared" si="11"/>
        <v>5870.0844928702863</v>
      </c>
      <c r="I361" s="43"/>
      <c r="J361" s="43"/>
      <c r="K361" s="43"/>
      <c r="L361" s="43"/>
      <c r="M361" s="44"/>
      <c r="N361" s="45"/>
      <c r="O361" s="45"/>
      <c r="P361" s="45"/>
      <c r="Q361" s="45"/>
      <c r="R361" s="45"/>
    </row>
    <row r="362" spans="1:18" x14ac:dyDescent="0.25">
      <c r="A362" s="46" t="s">
        <v>182</v>
      </c>
      <c r="B362" s="14">
        <v>2.84</v>
      </c>
      <c r="C362" s="14">
        <v>3.99</v>
      </c>
      <c r="D362" s="58">
        <f t="shared" si="10"/>
        <v>3.2233333333333332</v>
      </c>
      <c r="E362" s="14">
        <v>132292.42000000001</v>
      </c>
      <c r="F362" s="14">
        <v>149475.59</v>
      </c>
      <c r="G362" s="40">
        <v>17183.169999999984</v>
      </c>
      <c r="H362" s="59">
        <f t="shared" si="11"/>
        <v>3864.4154601861428</v>
      </c>
      <c r="I362" s="40"/>
      <c r="J362" s="40"/>
      <c r="K362" s="40"/>
      <c r="L362" s="40"/>
      <c r="M362" s="41" t="s">
        <v>253</v>
      </c>
      <c r="N362" s="42"/>
      <c r="O362" s="42"/>
      <c r="P362" s="42"/>
      <c r="Q362" s="42"/>
      <c r="R362" s="42"/>
    </row>
    <row r="363" spans="1:18" x14ac:dyDescent="0.25">
      <c r="A363" s="46" t="s">
        <v>183</v>
      </c>
      <c r="B363" s="14">
        <v>15.52</v>
      </c>
      <c r="C363" s="14">
        <v>15.72</v>
      </c>
      <c r="D363" s="58">
        <f t="shared" si="10"/>
        <v>15.586666666666666</v>
      </c>
      <c r="E363" s="14">
        <v>706900.31</v>
      </c>
      <c r="F363" s="14">
        <v>824866.14</v>
      </c>
      <c r="G363" s="40">
        <v>117965.82999999996</v>
      </c>
      <c r="H363" s="59">
        <f t="shared" si="11"/>
        <v>4410.1055389221556</v>
      </c>
      <c r="I363" s="40"/>
      <c r="J363" s="40"/>
      <c r="K363" s="40"/>
      <c r="L363" s="40"/>
      <c r="M363" s="41" t="s">
        <v>253</v>
      </c>
      <c r="N363" s="42"/>
      <c r="O363" s="42"/>
      <c r="P363" s="42"/>
      <c r="Q363" s="42"/>
      <c r="R363" s="42"/>
    </row>
    <row r="364" spans="1:18" x14ac:dyDescent="0.25">
      <c r="A364" s="46" t="s">
        <v>184</v>
      </c>
      <c r="B364" s="14">
        <v>17.88</v>
      </c>
      <c r="C364" s="14">
        <v>20.48</v>
      </c>
      <c r="D364" s="58">
        <f t="shared" si="10"/>
        <v>18.746666666666666</v>
      </c>
      <c r="E364" s="14">
        <v>1104795.96</v>
      </c>
      <c r="F364" s="14">
        <v>1125951.8</v>
      </c>
      <c r="G364" s="40">
        <v>21155.840000000084</v>
      </c>
      <c r="H364" s="59">
        <f t="shared" si="11"/>
        <v>5005.1200213371267</v>
      </c>
      <c r="I364" s="40"/>
      <c r="J364" s="40"/>
      <c r="K364" s="40"/>
      <c r="L364" s="40"/>
      <c r="M364" s="41" t="s">
        <v>253</v>
      </c>
      <c r="N364" s="42"/>
      <c r="O364" s="42"/>
      <c r="P364" s="42"/>
      <c r="Q364" s="42"/>
      <c r="R364" s="42"/>
    </row>
    <row r="365" spans="1:18" x14ac:dyDescent="0.25">
      <c r="A365" s="46" t="s">
        <v>185</v>
      </c>
      <c r="B365" s="14">
        <v>22.41</v>
      </c>
      <c r="C365" s="14">
        <v>22.64</v>
      </c>
      <c r="D365" s="58">
        <f t="shared" si="10"/>
        <v>22.486666666666668</v>
      </c>
      <c r="E365" s="14">
        <v>1690479.46</v>
      </c>
      <c r="F365" s="14">
        <v>1721953.83</v>
      </c>
      <c r="G365" s="40">
        <v>31474.370000000112</v>
      </c>
      <c r="H365" s="59">
        <f t="shared" si="11"/>
        <v>6381.3883412392534</v>
      </c>
      <c r="I365" s="40"/>
      <c r="J365" s="40"/>
      <c r="K365" s="40"/>
      <c r="L365" s="40"/>
      <c r="M365" s="41" t="s">
        <v>253</v>
      </c>
      <c r="N365" s="42"/>
      <c r="O365" s="42"/>
      <c r="P365" s="42"/>
      <c r="Q365" s="42"/>
      <c r="R365" s="42"/>
    </row>
    <row r="366" spans="1:18" s="39" customFormat="1" x14ac:dyDescent="0.25">
      <c r="A366" s="47"/>
      <c r="B366" s="48">
        <f>SUM(B362:B365)</f>
        <v>58.649999999999991</v>
      </c>
      <c r="C366" s="48">
        <f>SUM(C362:C365)</f>
        <v>62.83</v>
      </c>
      <c r="D366" s="57">
        <f t="shared" si="10"/>
        <v>60.043333333333329</v>
      </c>
      <c r="E366" s="48"/>
      <c r="F366" s="48">
        <f>SUM(F362:F365)</f>
        <v>3822247.3600000003</v>
      </c>
      <c r="G366" s="43"/>
      <c r="H366" s="60">
        <f t="shared" si="11"/>
        <v>5304.8456115028048</v>
      </c>
      <c r="I366" s="43"/>
      <c r="J366" s="43"/>
      <c r="K366" s="43"/>
      <c r="L366" s="43"/>
      <c r="M366" s="44"/>
      <c r="N366" s="45"/>
      <c r="O366" s="45"/>
      <c r="P366" s="45"/>
      <c r="Q366" s="45"/>
      <c r="R366" s="45"/>
    </row>
    <row r="367" spans="1:18" x14ac:dyDescent="0.25">
      <c r="A367" s="46" t="s">
        <v>182</v>
      </c>
      <c r="B367" s="14">
        <v>3</v>
      </c>
      <c r="C367" s="14">
        <v>2</v>
      </c>
      <c r="D367" s="58">
        <f t="shared" si="10"/>
        <v>2.6666666666666665</v>
      </c>
      <c r="E367" s="14">
        <v>108403.6</v>
      </c>
      <c r="F367" s="14">
        <v>110495.45</v>
      </c>
      <c r="G367" s="40">
        <v>2091.8499999999913</v>
      </c>
      <c r="H367" s="59">
        <f t="shared" si="11"/>
        <v>3452.9828125000004</v>
      </c>
      <c r="I367" s="40"/>
      <c r="J367" s="40"/>
      <c r="K367" s="40"/>
      <c r="L367" s="40"/>
      <c r="M367" s="41" t="s">
        <v>252</v>
      </c>
      <c r="N367" s="42"/>
      <c r="O367" s="42"/>
      <c r="P367" s="42"/>
      <c r="Q367" s="42"/>
      <c r="R367" s="42"/>
    </row>
    <row r="368" spans="1:18" x14ac:dyDescent="0.25">
      <c r="A368" s="46" t="s">
        <v>183</v>
      </c>
      <c r="B368" s="14">
        <v>1.75</v>
      </c>
      <c r="C368" s="14">
        <v>2.57</v>
      </c>
      <c r="D368" s="58">
        <f t="shared" si="10"/>
        <v>2.0233333333333334</v>
      </c>
      <c r="E368" s="14">
        <v>92234.67</v>
      </c>
      <c r="F368" s="14">
        <v>106919.12</v>
      </c>
      <c r="G368" s="40">
        <v>14684.449999999997</v>
      </c>
      <c r="H368" s="59">
        <f t="shared" si="11"/>
        <v>4403.5881383855021</v>
      </c>
      <c r="I368" s="40"/>
      <c r="J368" s="40"/>
      <c r="K368" s="40"/>
      <c r="L368" s="40"/>
      <c r="M368" s="41" t="s">
        <v>252</v>
      </c>
      <c r="N368" s="42"/>
      <c r="O368" s="42"/>
      <c r="P368" s="42"/>
      <c r="Q368" s="42"/>
      <c r="R368" s="42"/>
    </row>
    <row r="369" spans="1:18" x14ac:dyDescent="0.25">
      <c r="A369" s="46" t="s">
        <v>184</v>
      </c>
      <c r="B369" s="14">
        <v>9.44</v>
      </c>
      <c r="C369" s="14">
        <v>9.8800000000000008</v>
      </c>
      <c r="D369" s="58">
        <f t="shared" si="10"/>
        <v>9.586666666666666</v>
      </c>
      <c r="E369" s="14">
        <v>564286.28</v>
      </c>
      <c r="F369" s="14">
        <v>549848.81000000006</v>
      </c>
      <c r="G369" s="40">
        <v>-14437.469999999972</v>
      </c>
      <c r="H369" s="59">
        <f t="shared" si="11"/>
        <v>4779.6315194714889</v>
      </c>
      <c r="I369" s="40"/>
      <c r="J369" s="40"/>
      <c r="K369" s="40"/>
      <c r="L369" s="40"/>
      <c r="M369" s="41" t="s">
        <v>252</v>
      </c>
      <c r="N369" s="42"/>
      <c r="O369" s="42"/>
      <c r="P369" s="42"/>
      <c r="Q369" s="42"/>
      <c r="R369" s="42"/>
    </row>
    <row r="370" spans="1:18" x14ac:dyDescent="0.25">
      <c r="A370" s="46" t="s">
        <v>185</v>
      </c>
      <c r="B370" s="14">
        <v>50.61</v>
      </c>
      <c r="C370" s="14">
        <v>49.47</v>
      </c>
      <c r="D370" s="58">
        <f t="shared" si="10"/>
        <v>50.23</v>
      </c>
      <c r="E370" s="14">
        <v>3774514.27</v>
      </c>
      <c r="F370" s="14">
        <v>3695778.89</v>
      </c>
      <c r="G370" s="40">
        <v>-78735.379999999888</v>
      </c>
      <c r="H370" s="59">
        <f t="shared" si="11"/>
        <v>6131.4269195036177</v>
      </c>
      <c r="I370" s="40"/>
      <c r="J370" s="40"/>
      <c r="K370" s="40"/>
      <c r="L370" s="40"/>
      <c r="M370" s="41" t="s">
        <v>252</v>
      </c>
      <c r="N370" s="42"/>
      <c r="O370" s="42"/>
      <c r="P370" s="42"/>
      <c r="Q370" s="42"/>
      <c r="R370" s="42"/>
    </row>
    <row r="371" spans="1:18" s="39" customFormat="1" x14ac:dyDescent="0.25">
      <c r="A371" s="47"/>
      <c r="B371" s="48">
        <f>SUM(B367:B370)</f>
        <v>64.8</v>
      </c>
      <c r="C371" s="48">
        <f>SUM(C367:C370)</f>
        <v>63.92</v>
      </c>
      <c r="D371" s="57">
        <f t="shared" si="10"/>
        <v>64.506666666666661</v>
      </c>
      <c r="E371" s="48"/>
      <c r="F371" s="48">
        <f>SUM(F367:F370)</f>
        <v>4463042.2700000005</v>
      </c>
      <c r="G371" s="43"/>
      <c r="H371" s="60">
        <f t="shared" si="11"/>
        <v>5765.6085546713521</v>
      </c>
      <c r="I371" s="43"/>
      <c r="J371" s="43"/>
      <c r="K371" s="43"/>
      <c r="L371" s="43"/>
      <c r="M371" s="44"/>
      <c r="N371" s="45"/>
      <c r="O371" s="45"/>
      <c r="P371" s="45"/>
      <c r="Q371" s="45"/>
      <c r="R371" s="45"/>
    </row>
    <row r="372" spans="1:18" x14ac:dyDescent="0.25">
      <c r="A372" s="46" t="s">
        <v>182</v>
      </c>
      <c r="B372" s="14">
        <v>10.33</v>
      </c>
      <c r="C372" s="14">
        <v>13.32</v>
      </c>
      <c r="D372" s="58">
        <f t="shared" si="10"/>
        <v>11.326666666666668</v>
      </c>
      <c r="E372" s="14">
        <v>464309.12</v>
      </c>
      <c r="F372" s="14">
        <v>635845.9</v>
      </c>
      <c r="G372" s="40">
        <v>171536.78000000003</v>
      </c>
      <c r="H372" s="59">
        <f t="shared" si="11"/>
        <v>4678.089317245438</v>
      </c>
      <c r="I372" s="40"/>
      <c r="J372" s="40"/>
      <c r="K372" s="40"/>
      <c r="L372" s="40"/>
      <c r="M372" s="41" t="s">
        <v>251</v>
      </c>
      <c r="N372" s="42"/>
      <c r="O372" s="42"/>
      <c r="P372" s="42"/>
      <c r="Q372" s="42"/>
      <c r="R372" s="42"/>
    </row>
    <row r="373" spans="1:18" x14ac:dyDescent="0.25">
      <c r="A373" s="46" t="s">
        <v>183</v>
      </c>
      <c r="B373" s="14">
        <v>31.06</v>
      </c>
      <c r="C373" s="14">
        <v>34.29</v>
      </c>
      <c r="D373" s="58">
        <f t="shared" si="10"/>
        <v>32.136666666666663</v>
      </c>
      <c r="E373" s="14">
        <v>1459160.72</v>
      </c>
      <c r="F373" s="14">
        <v>1824613.68</v>
      </c>
      <c r="G373" s="40">
        <v>365452.95999999996</v>
      </c>
      <c r="H373" s="59">
        <f t="shared" si="11"/>
        <v>4731.3911419977185</v>
      </c>
      <c r="I373" s="40"/>
      <c r="J373" s="40"/>
      <c r="K373" s="40"/>
      <c r="L373" s="40"/>
      <c r="M373" s="41" t="s">
        <v>251</v>
      </c>
      <c r="N373" s="42"/>
      <c r="O373" s="42"/>
      <c r="P373" s="42"/>
      <c r="Q373" s="42"/>
      <c r="R373" s="42"/>
    </row>
    <row r="374" spans="1:18" x14ac:dyDescent="0.25">
      <c r="A374" s="46" t="s">
        <v>184</v>
      </c>
      <c r="B374" s="14">
        <v>39.700000000000003</v>
      </c>
      <c r="C374" s="14">
        <v>33.31</v>
      </c>
      <c r="D374" s="58">
        <f t="shared" si="10"/>
        <v>37.57</v>
      </c>
      <c r="E374" s="14">
        <v>2205189.69</v>
      </c>
      <c r="F374" s="14">
        <v>2208077.7000000002</v>
      </c>
      <c r="G374" s="40">
        <v>2888.0100000002421</v>
      </c>
      <c r="H374" s="59">
        <f t="shared" si="11"/>
        <v>4897.696965664094</v>
      </c>
      <c r="I374" s="40"/>
      <c r="J374" s="40"/>
      <c r="K374" s="40"/>
      <c r="L374" s="40"/>
      <c r="M374" s="41" t="s">
        <v>251</v>
      </c>
      <c r="N374" s="42"/>
      <c r="O374" s="42"/>
      <c r="P374" s="42"/>
      <c r="Q374" s="42"/>
      <c r="R374" s="42"/>
    </row>
    <row r="375" spans="1:18" x14ac:dyDescent="0.25">
      <c r="A375" s="46" t="s">
        <v>185</v>
      </c>
      <c r="B375" s="14">
        <v>94.92</v>
      </c>
      <c r="C375" s="14">
        <v>107.74</v>
      </c>
      <c r="D375" s="58">
        <f t="shared" si="10"/>
        <v>99.193333333333328</v>
      </c>
      <c r="E375" s="14">
        <v>7468653.7699999996</v>
      </c>
      <c r="F375" s="14">
        <v>8163932.0700000003</v>
      </c>
      <c r="G375" s="40">
        <v>695278.30000000075</v>
      </c>
      <c r="H375" s="59">
        <f t="shared" si="11"/>
        <v>6858.6027874857182</v>
      </c>
      <c r="I375" s="40"/>
      <c r="J375" s="40"/>
      <c r="K375" s="40"/>
      <c r="L375" s="40"/>
      <c r="M375" s="41" t="s">
        <v>251</v>
      </c>
      <c r="N375" s="42"/>
      <c r="O375" s="42"/>
      <c r="P375" s="42"/>
      <c r="Q375" s="42"/>
      <c r="R375" s="42"/>
    </row>
    <row r="376" spans="1:18" s="39" customFormat="1" x14ac:dyDescent="0.25">
      <c r="A376" s="47"/>
      <c r="B376" s="48">
        <f>SUM(B372:B375)</f>
        <v>176.01</v>
      </c>
      <c r="C376" s="48">
        <f>SUM(C372:C375)</f>
        <v>188.66</v>
      </c>
      <c r="D376" s="57">
        <f t="shared" si="10"/>
        <v>180.22666666666666</v>
      </c>
      <c r="E376" s="48"/>
      <c r="F376" s="48">
        <f>SUM(F372:F375)</f>
        <v>12832469.350000001</v>
      </c>
      <c r="G376" s="43"/>
      <c r="H376" s="60">
        <f t="shared" si="11"/>
        <v>5933.4862349263894</v>
      </c>
      <c r="I376" s="43"/>
      <c r="J376" s="43"/>
      <c r="K376" s="43"/>
      <c r="L376" s="43"/>
      <c r="M376" s="44"/>
      <c r="N376" s="45"/>
      <c r="O376" s="45"/>
      <c r="P376" s="45"/>
      <c r="Q376" s="45"/>
      <c r="R376" s="45"/>
    </row>
    <row r="377" spans="1:18" x14ac:dyDescent="0.25">
      <c r="A377" s="46" t="s">
        <v>182</v>
      </c>
      <c r="B377" s="14">
        <v>1.69</v>
      </c>
      <c r="C377" s="14">
        <v>1.65</v>
      </c>
      <c r="D377" s="58">
        <f t="shared" si="10"/>
        <v>1.6766666666666665</v>
      </c>
      <c r="E377" s="14">
        <v>68473.16</v>
      </c>
      <c r="F377" s="14">
        <v>70651.490000000005</v>
      </c>
      <c r="G377" s="40">
        <v>2178.3300000000017</v>
      </c>
      <c r="H377" s="59">
        <f t="shared" si="11"/>
        <v>3511.5054671968196</v>
      </c>
      <c r="I377" s="40"/>
      <c r="J377" s="40"/>
      <c r="K377" s="40"/>
      <c r="L377" s="40"/>
      <c r="M377" s="41" t="s">
        <v>250</v>
      </c>
      <c r="N377" s="42"/>
      <c r="O377" s="42"/>
      <c r="P377" s="42"/>
      <c r="Q377" s="42"/>
      <c r="R377" s="42"/>
    </row>
    <row r="378" spans="1:18" x14ac:dyDescent="0.25">
      <c r="A378" s="46" t="s">
        <v>183</v>
      </c>
      <c r="B378" s="14">
        <v>6.73</v>
      </c>
      <c r="C378" s="14">
        <v>4.5199999999999996</v>
      </c>
      <c r="D378" s="58">
        <f t="shared" si="10"/>
        <v>5.9933333333333332</v>
      </c>
      <c r="E378" s="14">
        <v>270459.40999999997</v>
      </c>
      <c r="F378" s="14">
        <v>285517.21999999997</v>
      </c>
      <c r="G378" s="40">
        <v>15057.809999999998</v>
      </c>
      <c r="H378" s="59">
        <f t="shared" si="11"/>
        <v>3969.9279755283646</v>
      </c>
      <c r="I378" s="40"/>
      <c r="J378" s="40"/>
      <c r="K378" s="40"/>
      <c r="L378" s="40"/>
      <c r="M378" s="41" t="s">
        <v>250</v>
      </c>
      <c r="N378" s="42"/>
      <c r="O378" s="42"/>
      <c r="P378" s="42"/>
      <c r="Q378" s="42"/>
      <c r="R378" s="42"/>
    </row>
    <row r="379" spans="1:18" x14ac:dyDescent="0.25">
      <c r="A379" s="46" t="s">
        <v>184</v>
      </c>
      <c r="B379" s="14">
        <v>17.93</v>
      </c>
      <c r="C379" s="14">
        <v>16.53</v>
      </c>
      <c r="D379" s="58">
        <f t="shared" si="10"/>
        <v>17.463333333333335</v>
      </c>
      <c r="E379" s="14">
        <v>1026226.39</v>
      </c>
      <c r="F379" s="14">
        <v>1038055.51</v>
      </c>
      <c r="G379" s="40">
        <v>11829.119999999995</v>
      </c>
      <c r="H379" s="59">
        <f t="shared" si="11"/>
        <v>4953.5002385951511</v>
      </c>
      <c r="I379" s="40"/>
      <c r="J379" s="40"/>
      <c r="K379" s="40"/>
      <c r="L379" s="40"/>
      <c r="M379" s="41" t="s">
        <v>250</v>
      </c>
      <c r="N379" s="42"/>
      <c r="O379" s="42"/>
      <c r="P379" s="42"/>
      <c r="Q379" s="42"/>
      <c r="R379" s="42"/>
    </row>
    <row r="380" spans="1:18" x14ac:dyDescent="0.25">
      <c r="A380" s="46" t="s">
        <v>185</v>
      </c>
      <c r="B380" s="14">
        <v>37.03</v>
      </c>
      <c r="C380" s="14">
        <v>40.33</v>
      </c>
      <c r="D380" s="58">
        <f t="shared" si="10"/>
        <v>38.130000000000003</v>
      </c>
      <c r="E380" s="14">
        <v>2869357.11</v>
      </c>
      <c r="F380" s="14">
        <v>2871656.29</v>
      </c>
      <c r="G380" s="40">
        <v>2299.1800000001676</v>
      </c>
      <c r="H380" s="59">
        <f t="shared" si="11"/>
        <v>6276.0212649707137</v>
      </c>
      <c r="I380" s="40"/>
      <c r="J380" s="40"/>
      <c r="K380" s="40"/>
      <c r="L380" s="40"/>
      <c r="M380" s="41" t="s">
        <v>250</v>
      </c>
      <c r="N380" s="42"/>
      <c r="O380" s="42"/>
      <c r="P380" s="42"/>
      <c r="Q380" s="42"/>
      <c r="R380" s="42"/>
    </row>
    <row r="381" spans="1:18" s="39" customFormat="1" x14ac:dyDescent="0.25">
      <c r="A381" s="47"/>
      <c r="B381" s="48">
        <f>SUM(B377:B380)</f>
        <v>63.38</v>
      </c>
      <c r="C381" s="48">
        <f>SUM(C377:C380)</f>
        <v>63.03</v>
      </c>
      <c r="D381" s="57">
        <f t="shared" si="10"/>
        <v>63.263333333333343</v>
      </c>
      <c r="E381" s="48"/>
      <c r="F381" s="48">
        <f>SUM(F377:F380)</f>
        <v>4265880.51</v>
      </c>
      <c r="G381" s="43"/>
      <c r="H381" s="60">
        <f t="shared" si="11"/>
        <v>5619.2113783655614</v>
      </c>
      <c r="I381" s="43"/>
      <c r="J381" s="43"/>
      <c r="K381" s="43"/>
      <c r="L381" s="43"/>
      <c r="M381" s="44"/>
      <c r="N381" s="45"/>
      <c r="O381" s="45"/>
      <c r="P381" s="45"/>
      <c r="Q381" s="45"/>
      <c r="R381" s="45"/>
    </row>
    <row r="382" spans="1:18" x14ac:dyDescent="0.25">
      <c r="A382" s="46" t="s">
        <v>182</v>
      </c>
      <c r="B382" s="14">
        <v>4.53</v>
      </c>
      <c r="C382" s="14">
        <v>1.68</v>
      </c>
      <c r="D382" s="58">
        <f t="shared" si="10"/>
        <v>3.58</v>
      </c>
      <c r="E382" s="14">
        <v>144726.82999999999</v>
      </c>
      <c r="F382" s="14">
        <v>159401.63</v>
      </c>
      <c r="G382" s="40">
        <v>14674.800000000017</v>
      </c>
      <c r="H382" s="59">
        <f t="shared" si="11"/>
        <v>3710.4662476722533</v>
      </c>
      <c r="I382" s="40"/>
      <c r="J382" s="40"/>
      <c r="K382" s="40"/>
      <c r="L382" s="40"/>
      <c r="M382" s="41" t="s">
        <v>249</v>
      </c>
      <c r="N382" s="42"/>
      <c r="O382" s="42"/>
      <c r="P382" s="42"/>
      <c r="Q382" s="42"/>
      <c r="R382" s="42"/>
    </row>
    <row r="383" spans="1:18" x14ac:dyDescent="0.25">
      <c r="A383" s="46" t="s">
        <v>183</v>
      </c>
      <c r="B383" s="14">
        <v>23.42</v>
      </c>
      <c r="C383" s="14">
        <v>25.45</v>
      </c>
      <c r="D383" s="58">
        <f t="shared" si="10"/>
        <v>24.096666666666668</v>
      </c>
      <c r="E383" s="14">
        <v>1093873.3700000001</v>
      </c>
      <c r="F383" s="14">
        <v>1140510.8799999999</v>
      </c>
      <c r="G383" s="40">
        <v>46637.509999999776</v>
      </c>
      <c r="H383" s="59">
        <f t="shared" si="11"/>
        <v>3944.2207774242629</v>
      </c>
      <c r="I383" s="40"/>
      <c r="J383" s="40"/>
      <c r="K383" s="40"/>
      <c r="L383" s="40"/>
      <c r="M383" s="41" t="s">
        <v>249</v>
      </c>
      <c r="N383" s="42"/>
      <c r="O383" s="42"/>
      <c r="P383" s="42"/>
      <c r="Q383" s="42"/>
      <c r="R383" s="42"/>
    </row>
    <row r="384" spans="1:18" x14ac:dyDescent="0.25">
      <c r="A384" s="46" t="s">
        <v>184</v>
      </c>
      <c r="B384" s="14">
        <v>28.87</v>
      </c>
      <c r="C384" s="14">
        <v>28.92</v>
      </c>
      <c r="D384" s="58">
        <f t="shared" si="10"/>
        <v>28.886666666666667</v>
      </c>
      <c r="E384" s="14">
        <v>1699333.59</v>
      </c>
      <c r="F384" s="14">
        <v>1697350.32</v>
      </c>
      <c r="G384" s="40">
        <v>-1983.2700000000186</v>
      </c>
      <c r="H384" s="59">
        <f t="shared" si="11"/>
        <v>4896.5795061158551</v>
      </c>
      <c r="I384" s="40"/>
      <c r="J384" s="40"/>
      <c r="K384" s="40"/>
      <c r="L384" s="40"/>
      <c r="M384" s="41" t="s">
        <v>249</v>
      </c>
      <c r="N384" s="42"/>
      <c r="O384" s="42"/>
      <c r="P384" s="42"/>
      <c r="Q384" s="42"/>
      <c r="R384" s="42"/>
    </row>
    <row r="385" spans="1:18" x14ac:dyDescent="0.25">
      <c r="A385" s="46" t="s">
        <v>185</v>
      </c>
      <c r="B385" s="14">
        <v>72.25</v>
      </c>
      <c r="C385" s="14">
        <v>66.650000000000006</v>
      </c>
      <c r="D385" s="58">
        <f t="shared" si="10"/>
        <v>70.38333333333334</v>
      </c>
      <c r="E385" s="14">
        <v>5284996.05</v>
      </c>
      <c r="F385" s="14">
        <v>5242113.0199999996</v>
      </c>
      <c r="G385" s="40">
        <v>-42883.030000000261</v>
      </c>
      <c r="H385" s="59">
        <f t="shared" si="11"/>
        <v>6206.6220932986025</v>
      </c>
      <c r="I385" s="40"/>
      <c r="J385" s="40"/>
      <c r="K385" s="40"/>
      <c r="L385" s="40"/>
      <c r="M385" s="41" t="s">
        <v>249</v>
      </c>
      <c r="N385" s="42"/>
      <c r="O385" s="42"/>
      <c r="P385" s="42"/>
      <c r="Q385" s="42"/>
      <c r="R385" s="42"/>
    </row>
    <row r="386" spans="1:18" s="39" customFormat="1" x14ac:dyDescent="0.25">
      <c r="A386" s="47"/>
      <c r="B386" s="48">
        <f>SUM(B382:B385)</f>
        <v>129.07</v>
      </c>
      <c r="C386" s="48">
        <f>SUM(C382:C385)</f>
        <v>122.7</v>
      </c>
      <c r="D386" s="57">
        <f t="shared" si="10"/>
        <v>126.94666666666666</v>
      </c>
      <c r="E386" s="48"/>
      <c r="F386" s="48">
        <f>SUM(F382:F385)</f>
        <v>8239375.8499999996</v>
      </c>
      <c r="G386" s="43"/>
      <c r="H386" s="60">
        <f t="shared" si="11"/>
        <v>5408.6859639218574</v>
      </c>
      <c r="I386" s="43"/>
      <c r="J386" s="43"/>
      <c r="K386" s="43"/>
      <c r="L386" s="43"/>
      <c r="M386" s="44"/>
      <c r="N386" s="45"/>
      <c r="O386" s="45"/>
      <c r="P386" s="45"/>
      <c r="Q386" s="45"/>
      <c r="R386" s="45"/>
    </row>
    <row r="387" spans="1:18" x14ac:dyDescent="0.25">
      <c r="A387" s="46" t="s">
        <v>182</v>
      </c>
      <c r="B387" s="14">
        <v>1.1299999999999999</v>
      </c>
      <c r="C387" s="14">
        <v>1.91</v>
      </c>
      <c r="D387" s="58">
        <f t="shared" ref="D387:D450" si="12">(B387*8+C387*4)/12</f>
        <v>1.39</v>
      </c>
      <c r="E387" s="14">
        <v>57200.24</v>
      </c>
      <c r="F387" s="14">
        <v>58144.36</v>
      </c>
      <c r="G387" s="40">
        <v>944.12000000000262</v>
      </c>
      <c r="H387" s="59">
        <f t="shared" ref="H387:H450" si="13">(F387/D387)/12</f>
        <v>3485.8729016786569</v>
      </c>
      <c r="I387" s="40"/>
      <c r="J387" s="40"/>
      <c r="K387" s="40"/>
      <c r="L387" s="40"/>
      <c r="M387" s="41" t="s">
        <v>248</v>
      </c>
      <c r="N387" s="42"/>
      <c r="O387" s="42"/>
      <c r="P387" s="42"/>
      <c r="Q387" s="42"/>
      <c r="R387" s="42"/>
    </row>
    <row r="388" spans="1:18" x14ac:dyDescent="0.25">
      <c r="A388" s="46" t="s">
        <v>183</v>
      </c>
      <c r="B388" s="14">
        <v>12.76</v>
      </c>
      <c r="C388" s="14">
        <v>14.65</v>
      </c>
      <c r="D388" s="58">
        <f t="shared" si="12"/>
        <v>13.39</v>
      </c>
      <c r="E388" s="14">
        <v>608293.59</v>
      </c>
      <c r="F388" s="14">
        <v>692250.79</v>
      </c>
      <c r="G388" s="40">
        <v>83957.20000000007</v>
      </c>
      <c r="H388" s="59">
        <f t="shared" si="13"/>
        <v>4308.2573437888977</v>
      </c>
      <c r="I388" s="40"/>
      <c r="J388" s="40"/>
      <c r="K388" s="40"/>
      <c r="L388" s="40"/>
      <c r="M388" s="41" t="s">
        <v>248</v>
      </c>
      <c r="N388" s="42"/>
      <c r="O388" s="42"/>
      <c r="P388" s="42"/>
      <c r="Q388" s="42"/>
      <c r="R388" s="42"/>
    </row>
    <row r="389" spans="1:18" x14ac:dyDescent="0.25">
      <c r="A389" s="46" t="s">
        <v>184</v>
      </c>
      <c r="B389" s="14">
        <v>9.43</v>
      </c>
      <c r="C389" s="14">
        <v>9.3000000000000007</v>
      </c>
      <c r="D389" s="58">
        <f t="shared" si="12"/>
        <v>9.3866666666666667</v>
      </c>
      <c r="E389" s="14">
        <v>552082.72</v>
      </c>
      <c r="F389" s="14">
        <v>561852.96</v>
      </c>
      <c r="G389" s="40">
        <v>9770.2399999999907</v>
      </c>
      <c r="H389" s="59">
        <f t="shared" si="13"/>
        <v>4988.041193181818</v>
      </c>
      <c r="I389" s="40"/>
      <c r="J389" s="40"/>
      <c r="K389" s="40"/>
      <c r="L389" s="40"/>
      <c r="M389" s="41" t="s">
        <v>248</v>
      </c>
      <c r="N389" s="42"/>
      <c r="O389" s="42"/>
      <c r="P389" s="42"/>
      <c r="Q389" s="42"/>
      <c r="R389" s="42"/>
    </row>
    <row r="390" spans="1:18" x14ac:dyDescent="0.25">
      <c r="A390" s="46" t="s">
        <v>185</v>
      </c>
      <c r="B390" s="14">
        <v>43.2</v>
      </c>
      <c r="C390" s="14">
        <v>39.92</v>
      </c>
      <c r="D390" s="58">
        <f t="shared" si="12"/>
        <v>42.106666666666669</v>
      </c>
      <c r="E390" s="14">
        <v>3161805.65</v>
      </c>
      <c r="F390" s="14">
        <v>3253148.28</v>
      </c>
      <c r="G390" s="40">
        <v>91342.629999999888</v>
      </c>
      <c r="H390" s="59">
        <f t="shared" si="13"/>
        <v>6438.308027232425</v>
      </c>
      <c r="I390" s="40"/>
      <c r="J390" s="40"/>
      <c r="K390" s="40"/>
      <c r="L390" s="40"/>
      <c r="M390" s="41" t="s">
        <v>248</v>
      </c>
      <c r="N390" s="42"/>
      <c r="O390" s="42"/>
      <c r="P390" s="42"/>
      <c r="Q390" s="42"/>
      <c r="R390" s="42"/>
    </row>
    <row r="391" spans="1:18" s="39" customFormat="1" x14ac:dyDescent="0.25">
      <c r="A391" s="47"/>
      <c r="B391" s="48">
        <f>SUM(B387:B390)</f>
        <v>66.52000000000001</v>
      </c>
      <c r="C391" s="48">
        <f>SUM(C387:C390)</f>
        <v>65.78</v>
      </c>
      <c r="D391" s="57">
        <f t="shared" si="12"/>
        <v>66.273333333333341</v>
      </c>
      <c r="E391" s="48"/>
      <c r="F391" s="48">
        <f>SUM(F387:F390)</f>
        <v>4565396.3899999997</v>
      </c>
      <c r="G391" s="43"/>
      <c r="H391" s="60">
        <f t="shared" si="13"/>
        <v>5740.6151166884601</v>
      </c>
      <c r="I391" s="43"/>
      <c r="J391" s="43"/>
      <c r="K391" s="43"/>
      <c r="L391" s="43"/>
      <c r="M391" s="44"/>
      <c r="N391" s="45"/>
      <c r="O391" s="45"/>
      <c r="P391" s="45"/>
      <c r="Q391" s="45"/>
      <c r="R391" s="45"/>
    </row>
    <row r="392" spans="1:18" x14ac:dyDescent="0.25">
      <c r="A392" s="46" t="s">
        <v>182</v>
      </c>
      <c r="B392" s="14">
        <v>1.1100000000000001</v>
      </c>
      <c r="C392" s="14">
        <v>0.55000000000000004</v>
      </c>
      <c r="D392" s="58">
        <f t="shared" si="12"/>
        <v>0.92333333333333345</v>
      </c>
      <c r="E392" s="14">
        <v>37420.6</v>
      </c>
      <c r="F392" s="14">
        <v>33311.410000000003</v>
      </c>
      <c r="G392" s="40">
        <v>-4109.1899999999951</v>
      </c>
      <c r="H392" s="59">
        <f t="shared" si="13"/>
        <v>3006.4449458483755</v>
      </c>
      <c r="I392" s="40"/>
      <c r="J392" s="40"/>
      <c r="K392" s="40"/>
      <c r="L392" s="40"/>
      <c r="M392" s="41" t="s">
        <v>247</v>
      </c>
      <c r="N392" s="42"/>
      <c r="O392" s="42"/>
      <c r="P392" s="42"/>
      <c r="Q392" s="42"/>
      <c r="R392" s="42"/>
    </row>
    <row r="393" spans="1:18" x14ac:dyDescent="0.25">
      <c r="A393" s="46" t="s">
        <v>183</v>
      </c>
      <c r="B393" s="14">
        <v>3.89</v>
      </c>
      <c r="C393" s="14">
        <v>3</v>
      </c>
      <c r="D393" s="58">
        <f t="shared" si="12"/>
        <v>3.5933333333333337</v>
      </c>
      <c r="E393" s="14">
        <v>162413.16</v>
      </c>
      <c r="F393" s="14">
        <v>182715.24</v>
      </c>
      <c r="G393" s="40">
        <v>20302.079999999987</v>
      </c>
      <c r="H393" s="59">
        <f t="shared" si="13"/>
        <v>4237.36641929499</v>
      </c>
      <c r="I393" s="40"/>
      <c r="J393" s="40"/>
      <c r="K393" s="40"/>
      <c r="L393" s="40"/>
      <c r="M393" s="41" t="s">
        <v>247</v>
      </c>
      <c r="N393" s="42"/>
      <c r="O393" s="42"/>
      <c r="P393" s="42"/>
      <c r="Q393" s="42"/>
      <c r="R393" s="42"/>
    </row>
    <row r="394" spans="1:18" x14ac:dyDescent="0.25">
      <c r="A394" s="46" t="s">
        <v>184</v>
      </c>
      <c r="B394" s="14">
        <v>4.91</v>
      </c>
      <c r="C394" s="14">
        <v>4.9400000000000004</v>
      </c>
      <c r="D394" s="58">
        <f t="shared" si="12"/>
        <v>4.9200000000000008</v>
      </c>
      <c r="E394" s="14">
        <v>289448.37</v>
      </c>
      <c r="F394" s="14">
        <v>331979.94</v>
      </c>
      <c r="G394" s="40">
        <v>42531.570000000007</v>
      </c>
      <c r="H394" s="59">
        <f t="shared" si="13"/>
        <v>5622.9664634146329</v>
      </c>
      <c r="I394" s="40"/>
      <c r="J394" s="40"/>
      <c r="K394" s="40"/>
      <c r="L394" s="40"/>
      <c r="M394" s="41" t="s">
        <v>247</v>
      </c>
      <c r="N394" s="42"/>
      <c r="O394" s="42"/>
      <c r="P394" s="42"/>
      <c r="Q394" s="42"/>
      <c r="R394" s="42"/>
    </row>
    <row r="395" spans="1:18" x14ac:dyDescent="0.25">
      <c r="A395" s="46" t="s">
        <v>185</v>
      </c>
      <c r="B395" s="14">
        <v>28.36</v>
      </c>
      <c r="C395" s="14">
        <v>27.99</v>
      </c>
      <c r="D395" s="58">
        <f t="shared" si="12"/>
        <v>28.236666666666665</v>
      </c>
      <c r="E395" s="14">
        <v>2122099.7200000002</v>
      </c>
      <c r="F395" s="14">
        <v>2110834.69</v>
      </c>
      <c r="G395" s="40">
        <v>-11265.030000000261</v>
      </c>
      <c r="H395" s="59">
        <f t="shared" si="13"/>
        <v>6229.5912229961041</v>
      </c>
      <c r="I395" s="40"/>
      <c r="J395" s="40"/>
      <c r="K395" s="40"/>
      <c r="L395" s="40"/>
      <c r="M395" s="41" t="s">
        <v>247</v>
      </c>
      <c r="N395" s="42"/>
      <c r="O395" s="42"/>
      <c r="P395" s="42"/>
      <c r="Q395" s="42"/>
      <c r="R395" s="42"/>
    </row>
    <row r="396" spans="1:18" s="39" customFormat="1" x14ac:dyDescent="0.25">
      <c r="A396" s="47"/>
      <c r="B396" s="48">
        <f>SUM(B392:B395)</f>
        <v>38.269999999999996</v>
      </c>
      <c r="C396" s="48">
        <f>SUM(C392:C395)</f>
        <v>36.479999999999997</v>
      </c>
      <c r="D396" s="57">
        <f t="shared" si="12"/>
        <v>37.673333333333325</v>
      </c>
      <c r="E396" s="48"/>
      <c r="F396" s="48">
        <f>SUM(F392:F395)</f>
        <v>2658841.2799999998</v>
      </c>
      <c r="G396" s="43"/>
      <c r="H396" s="60">
        <f t="shared" si="13"/>
        <v>5881.351265262786</v>
      </c>
      <c r="I396" s="43"/>
      <c r="J396" s="43"/>
      <c r="K396" s="43"/>
      <c r="L396" s="43"/>
      <c r="M396" s="44"/>
      <c r="N396" s="45"/>
      <c r="O396" s="45"/>
      <c r="P396" s="45"/>
      <c r="Q396" s="45"/>
      <c r="R396" s="45"/>
    </row>
    <row r="397" spans="1:18" s="55" customFormat="1" x14ac:dyDescent="0.25">
      <c r="A397" s="51" t="s">
        <v>182</v>
      </c>
      <c r="B397" s="50">
        <v>8.64</v>
      </c>
      <c r="C397" s="50">
        <v>7.56</v>
      </c>
      <c r="D397" s="58">
        <f t="shared" si="12"/>
        <v>8.2799999999999994</v>
      </c>
      <c r="E397" s="50">
        <v>337674.53</v>
      </c>
      <c r="F397" s="50">
        <v>358789</v>
      </c>
      <c r="G397" s="52">
        <v>21114.469999999972</v>
      </c>
      <c r="H397" s="59">
        <f t="shared" si="13"/>
        <v>3611.0004025764897</v>
      </c>
      <c r="I397" s="52"/>
      <c r="J397" s="52"/>
      <c r="K397" s="52"/>
      <c r="L397" s="52"/>
      <c r="M397" s="53" t="s">
        <v>246</v>
      </c>
      <c r="N397" s="54"/>
      <c r="O397" s="54"/>
      <c r="P397" s="54"/>
      <c r="Q397" s="54"/>
      <c r="R397" s="54"/>
    </row>
    <row r="398" spans="1:18" x14ac:dyDescent="0.25">
      <c r="A398" s="46" t="s">
        <v>183</v>
      </c>
      <c r="B398" s="14">
        <v>37.01</v>
      </c>
      <c r="C398" s="14">
        <v>42.22</v>
      </c>
      <c r="D398" s="58">
        <f t="shared" si="12"/>
        <v>38.746666666666663</v>
      </c>
      <c r="E398" s="14">
        <v>1760066.66</v>
      </c>
      <c r="F398" s="14">
        <v>1909353.89</v>
      </c>
      <c r="G398" s="40">
        <v>149287.22999999998</v>
      </c>
      <c r="H398" s="59">
        <f t="shared" si="13"/>
        <v>4106.4906443565042</v>
      </c>
      <c r="I398" s="40"/>
      <c r="J398" s="40"/>
      <c r="K398" s="40"/>
      <c r="L398" s="40"/>
      <c r="M398" s="41" t="s">
        <v>246</v>
      </c>
      <c r="N398" s="42"/>
      <c r="O398" s="42"/>
      <c r="P398" s="42"/>
      <c r="Q398" s="42"/>
      <c r="R398" s="42"/>
    </row>
    <row r="399" spans="1:18" x14ac:dyDescent="0.25">
      <c r="A399" s="46" t="s">
        <v>184</v>
      </c>
      <c r="B399" s="14">
        <v>30.09</v>
      </c>
      <c r="C399" s="14">
        <v>32.49</v>
      </c>
      <c r="D399" s="58">
        <f t="shared" si="12"/>
        <v>30.89</v>
      </c>
      <c r="E399" s="14">
        <v>1818989.29</v>
      </c>
      <c r="F399" s="14">
        <v>1825377.34</v>
      </c>
      <c r="G399" s="40">
        <v>6388.0500000000466</v>
      </c>
      <c r="H399" s="59">
        <f t="shared" si="13"/>
        <v>4924.4020179130248</v>
      </c>
      <c r="I399" s="40"/>
      <c r="J399" s="40"/>
      <c r="K399" s="40"/>
      <c r="L399" s="40"/>
      <c r="M399" s="41" t="s">
        <v>246</v>
      </c>
      <c r="N399" s="42"/>
      <c r="O399" s="42"/>
      <c r="P399" s="42"/>
      <c r="Q399" s="42"/>
      <c r="R399" s="42"/>
    </row>
    <row r="400" spans="1:18" x14ac:dyDescent="0.25">
      <c r="A400" s="46" t="s">
        <v>185</v>
      </c>
      <c r="B400" s="14">
        <v>97.14</v>
      </c>
      <c r="C400" s="14">
        <v>96.99</v>
      </c>
      <c r="D400" s="58">
        <f t="shared" si="12"/>
        <v>97.089999999999989</v>
      </c>
      <c r="E400" s="14">
        <v>7297808.8799999999</v>
      </c>
      <c r="F400" s="14">
        <v>7419042.8899999997</v>
      </c>
      <c r="G400" s="40">
        <v>121234.00999999978</v>
      </c>
      <c r="H400" s="59">
        <f t="shared" si="13"/>
        <v>6367.8398822398458</v>
      </c>
      <c r="I400" s="40"/>
      <c r="J400" s="40"/>
      <c r="K400" s="40"/>
      <c r="L400" s="40"/>
      <c r="M400" s="41" t="s">
        <v>246</v>
      </c>
      <c r="N400" s="42"/>
      <c r="O400" s="42"/>
      <c r="P400" s="42"/>
      <c r="Q400" s="42"/>
      <c r="R400" s="42"/>
    </row>
    <row r="401" spans="1:18" s="39" customFormat="1" x14ac:dyDescent="0.25">
      <c r="A401" s="47"/>
      <c r="B401" s="48">
        <f>SUM(B397:B400)</f>
        <v>172.88</v>
      </c>
      <c r="C401" s="48">
        <f>SUM(C397:C400)</f>
        <v>179.26</v>
      </c>
      <c r="D401" s="57">
        <f t="shared" si="12"/>
        <v>175.00666666666666</v>
      </c>
      <c r="E401" s="48"/>
      <c r="F401" s="48">
        <f>SUM(F397:F400)</f>
        <v>11512563.119999999</v>
      </c>
      <c r="G401" s="43"/>
      <c r="H401" s="60">
        <f t="shared" si="13"/>
        <v>5481.9640775589505</v>
      </c>
      <c r="I401" s="43"/>
      <c r="J401" s="43"/>
      <c r="K401" s="43"/>
      <c r="L401" s="43"/>
      <c r="M401" s="44"/>
      <c r="N401" s="45"/>
      <c r="O401" s="45"/>
      <c r="P401" s="45"/>
      <c r="Q401" s="45"/>
      <c r="R401" s="45"/>
    </row>
    <row r="402" spans="1:18" x14ac:dyDescent="0.25">
      <c r="A402" s="46" t="s">
        <v>182</v>
      </c>
      <c r="B402" s="14">
        <v>0</v>
      </c>
      <c r="C402" s="14">
        <v>1.96</v>
      </c>
      <c r="D402" s="58">
        <f t="shared" si="12"/>
        <v>0.65333333333333332</v>
      </c>
      <c r="E402" s="14">
        <v>27736.35</v>
      </c>
      <c r="F402" s="14">
        <v>32455.66</v>
      </c>
      <c r="G402" s="40">
        <v>4719.3100000000013</v>
      </c>
      <c r="H402" s="59">
        <f t="shared" si="13"/>
        <v>4139.7525510204077</v>
      </c>
      <c r="I402" s="40"/>
      <c r="J402" s="40"/>
      <c r="K402" s="40"/>
      <c r="L402" s="40"/>
      <c r="M402" s="41" t="s">
        <v>245</v>
      </c>
      <c r="N402" s="42"/>
      <c r="O402" s="42"/>
      <c r="P402" s="42"/>
      <c r="Q402" s="42"/>
      <c r="R402" s="42"/>
    </row>
    <row r="403" spans="1:18" x14ac:dyDescent="0.25">
      <c r="A403" s="46" t="s">
        <v>183</v>
      </c>
      <c r="B403" s="14">
        <v>4.5599999999999996</v>
      </c>
      <c r="C403" s="14">
        <v>3.98</v>
      </c>
      <c r="D403" s="58">
        <f t="shared" si="12"/>
        <v>4.3666666666666663</v>
      </c>
      <c r="E403" s="14">
        <v>197663.93</v>
      </c>
      <c r="F403" s="14">
        <v>224766.43</v>
      </c>
      <c r="G403" s="40">
        <v>27102.5</v>
      </c>
      <c r="H403" s="59">
        <f t="shared" si="13"/>
        <v>4289.4356870229012</v>
      </c>
      <c r="I403" s="40"/>
      <c r="J403" s="40"/>
      <c r="K403" s="40"/>
      <c r="L403" s="40"/>
      <c r="M403" s="41" t="s">
        <v>245</v>
      </c>
      <c r="N403" s="42"/>
      <c r="O403" s="42"/>
      <c r="P403" s="42"/>
      <c r="Q403" s="42"/>
      <c r="R403" s="42"/>
    </row>
    <row r="404" spans="1:18" x14ac:dyDescent="0.25">
      <c r="A404" s="46" t="s">
        <v>184</v>
      </c>
      <c r="B404" s="14">
        <v>7.96</v>
      </c>
      <c r="C404" s="14">
        <v>7.71</v>
      </c>
      <c r="D404" s="58">
        <f t="shared" si="12"/>
        <v>7.876666666666666</v>
      </c>
      <c r="E404" s="14">
        <v>463162.76</v>
      </c>
      <c r="F404" s="14">
        <v>494162.55</v>
      </c>
      <c r="G404" s="40">
        <v>30999.789999999979</v>
      </c>
      <c r="H404" s="59">
        <f t="shared" si="13"/>
        <v>5228.1268514600088</v>
      </c>
      <c r="I404" s="40"/>
      <c r="J404" s="40"/>
      <c r="K404" s="40"/>
      <c r="L404" s="40"/>
      <c r="M404" s="41" t="s">
        <v>245</v>
      </c>
      <c r="N404" s="42"/>
      <c r="O404" s="42"/>
      <c r="P404" s="42"/>
      <c r="Q404" s="42"/>
      <c r="R404" s="42"/>
    </row>
    <row r="405" spans="1:18" x14ac:dyDescent="0.25">
      <c r="A405" s="46" t="s">
        <v>185</v>
      </c>
      <c r="B405" s="14">
        <v>35.29</v>
      </c>
      <c r="C405" s="14">
        <v>34.65</v>
      </c>
      <c r="D405" s="58">
        <f t="shared" si="12"/>
        <v>35.076666666666661</v>
      </c>
      <c r="E405" s="14">
        <v>2635976.16</v>
      </c>
      <c r="F405" s="14">
        <v>2687744.47</v>
      </c>
      <c r="G405" s="40">
        <v>51768.310000000056</v>
      </c>
      <c r="H405" s="59">
        <f t="shared" si="13"/>
        <v>6385.4045186733829</v>
      </c>
      <c r="I405" s="40"/>
      <c r="J405" s="40"/>
      <c r="K405" s="40"/>
      <c r="L405" s="40"/>
      <c r="M405" s="41" t="s">
        <v>245</v>
      </c>
      <c r="N405" s="42"/>
      <c r="O405" s="42"/>
      <c r="P405" s="42"/>
      <c r="Q405" s="42"/>
      <c r="R405" s="42"/>
    </row>
    <row r="406" spans="1:18" s="39" customFormat="1" x14ac:dyDescent="0.25">
      <c r="A406" s="47"/>
      <c r="B406" s="48">
        <f>SUM(B402:B405)</f>
        <v>47.81</v>
      </c>
      <c r="C406" s="48">
        <f>SUM(C402:C405)</f>
        <v>48.3</v>
      </c>
      <c r="D406" s="57">
        <f t="shared" si="12"/>
        <v>47.973333333333336</v>
      </c>
      <c r="E406" s="48"/>
      <c r="F406" s="48">
        <f>SUM(F402:F405)</f>
        <v>3439129.1100000003</v>
      </c>
      <c r="G406" s="43"/>
      <c r="H406" s="60">
        <f t="shared" si="13"/>
        <v>5974.0291655086157</v>
      </c>
      <c r="I406" s="43"/>
      <c r="J406" s="43"/>
      <c r="K406" s="43"/>
      <c r="L406" s="43"/>
      <c r="M406" s="44"/>
      <c r="N406" s="45"/>
      <c r="O406" s="45"/>
      <c r="P406" s="45"/>
      <c r="Q406" s="45"/>
      <c r="R406" s="45"/>
    </row>
    <row r="407" spans="1:18" x14ac:dyDescent="0.25">
      <c r="A407" s="46" t="s">
        <v>182</v>
      </c>
      <c r="B407" s="14">
        <v>4.97</v>
      </c>
      <c r="C407" s="14">
        <v>4.3600000000000003</v>
      </c>
      <c r="D407" s="58">
        <f t="shared" si="12"/>
        <v>4.7666666666666666</v>
      </c>
      <c r="E407" s="14">
        <v>194400.22</v>
      </c>
      <c r="F407" s="14">
        <v>212124.31</v>
      </c>
      <c r="G407" s="40">
        <v>17724.089999999997</v>
      </c>
      <c r="H407" s="59">
        <f t="shared" si="13"/>
        <v>3708.4669580419582</v>
      </c>
      <c r="I407" s="40"/>
      <c r="J407" s="40"/>
      <c r="K407" s="40"/>
      <c r="L407" s="40"/>
      <c r="M407" s="41" t="s">
        <v>244</v>
      </c>
      <c r="N407" s="42"/>
      <c r="O407" s="42"/>
      <c r="P407" s="42"/>
      <c r="Q407" s="42"/>
      <c r="R407" s="42"/>
    </row>
    <row r="408" spans="1:18" x14ac:dyDescent="0.25">
      <c r="A408" s="46" t="s">
        <v>183</v>
      </c>
      <c r="B408" s="14">
        <v>15.14</v>
      </c>
      <c r="C408" s="14">
        <v>16.09</v>
      </c>
      <c r="D408" s="58">
        <f t="shared" si="12"/>
        <v>15.456666666666669</v>
      </c>
      <c r="E408" s="14">
        <v>701449.99</v>
      </c>
      <c r="F408" s="14">
        <v>708958.76</v>
      </c>
      <c r="G408" s="40">
        <v>7508.7700000000186</v>
      </c>
      <c r="H408" s="59">
        <f t="shared" si="13"/>
        <v>3822.2922147940476</v>
      </c>
      <c r="I408" s="40"/>
      <c r="J408" s="40"/>
      <c r="K408" s="40"/>
      <c r="L408" s="40"/>
      <c r="M408" s="41" t="s">
        <v>244</v>
      </c>
      <c r="N408" s="42"/>
      <c r="O408" s="42"/>
      <c r="P408" s="42"/>
      <c r="Q408" s="42"/>
      <c r="R408" s="42"/>
    </row>
    <row r="409" spans="1:18" x14ac:dyDescent="0.25">
      <c r="A409" s="46" t="s">
        <v>184</v>
      </c>
      <c r="B409" s="14">
        <v>13.78</v>
      </c>
      <c r="C409" s="14">
        <v>20.03</v>
      </c>
      <c r="D409" s="58">
        <f t="shared" si="12"/>
        <v>15.863333333333335</v>
      </c>
      <c r="E409" s="14">
        <v>937986.89</v>
      </c>
      <c r="F409" s="14">
        <v>995044.3</v>
      </c>
      <c r="G409" s="40">
        <v>57057.410000000033</v>
      </c>
      <c r="H409" s="59">
        <f t="shared" si="13"/>
        <v>5227.1711494011342</v>
      </c>
      <c r="I409" s="40"/>
      <c r="J409" s="40"/>
      <c r="K409" s="40"/>
      <c r="L409" s="40"/>
      <c r="M409" s="41" t="s">
        <v>244</v>
      </c>
      <c r="N409" s="42"/>
      <c r="O409" s="42"/>
      <c r="P409" s="42"/>
      <c r="Q409" s="42"/>
      <c r="R409" s="42"/>
    </row>
    <row r="410" spans="1:18" x14ac:dyDescent="0.25">
      <c r="A410" s="46" t="s">
        <v>185</v>
      </c>
      <c r="B410" s="14">
        <v>48.74</v>
      </c>
      <c r="C410" s="14">
        <v>49.14</v>
      </c>
      <c r="D410" s="58">
        <f t="shared" si="12"/>
        <v>48.873333333333335</v>
      </c>
      <c r="E410" s="14">
        <v>3674050.96</v>
      </c>
      <c r="F410" s="14">
        <v>3944530.75</v>
      </c>
      <c r="G410" s="40">
        <v>270479.79000000004</v>
      </c>
      <c r="H410" s="59">
        <f t="shared" si="13"/>
        <v>6725.7719785840955</v>
      </c>
      <c r="I410" s="40"/>
      <c r="J410" s="40"/>
      <c r="K410" s="40"/>
      <c r="L410" s="40"/>
      <c r="M410" s="41" t="s">
        <v>244</v>
      </c>
      <c r="N410" s="42"/>
      <c r="O410" s="42"/>
      <c r="P410" s="42"/>
      <c r="Q410" s="42"/>
      <c r="R410" s="42"/>
    </row>
    <row r="411" spans="1:18" s="39" customFormat="1" x14ac:dyDescent="0.25">
      <c r="A411" s="47"/>
      <c r="B411" s="48">
        <f>SUM(B407:B410)</f>
        <v>82.63</v>
      </c>
      <c r="C411" s="48">
        <f>SUM(C407:C410)</f>
        <v>89.62</v>
      </c>
      <c r="D411" s="57">
        <f t="shared" si="12"/>
        <v>84.96</v>
      </c>
      <c r="E411" s="48"/>
      <c r="F411" s="48">
        <f>SUM(F407:F410)</f>
        <v>5860658.1200000001</v>
      </c>
      <c r="G411" s="43"/>
      <c r="H411" s="60">
        <f t="shared" si="13"/>
        <v>5748.448407093535</v>
      </c>
      <c r="I411" s="43"/>
      <c r="J411" s="43"/>
      <c r="K411" s="43"/>
      <c r="L411" s="43"/>
      <c r="M411" s="44"/>
      <c r="N411" s="45"/>
      <c r="O411" s="45"/>
      <c r="P411" s="45"/>
      <c r="Q411" s="45"/>
      <c r="R411" s="45"/>
    </row>
    <row r="412" spans="1:18" x14ac:dyDescent="0.25">
      <c r="A412" s="46" t="s">
        <v>182</v>
      </c>
      <c r="B412" s="14">
        <v>4.9000000000000004</v>
      </c>
      <c r="C412" s="14">
        <v>1.93</v>
      </c>
      <c r="D412" s="58">
        <f t="shared" si="12"/>
        <v>3.91</v>
      </c>
      <c r="E412" s="14">
        <v>158143.78</v>
      </c>
      <c r="F412" s="14">
        <v>172731.98</v>
      </c>
      <c r="G412" s="40">
        <v>14588.200000000012</v>
      </c>
      <c r="H412" s="59">
        <f t="shared" si="13"/>
        <v>3681.4147485080989</v>
      </c>
      <c r="I412" s="40"/>
      <c r="J412" s="40"/>
      <c r="K412" s="40"/>
      <c r="L412" s="40"/>
      <c r="M412" s="41" t="s">
        <v>243</v>
      </c>
      <c r="N412" s="42"/>
      <c r="O412" s="42"/>
      <c r="P412" s="42"/>
      <c r="Q412" s="42"/>
      <c r="R412" s="42"/>
    </row>
    <row r="413" spans="1:18" x14ac:dyDescent="0.25">
      <c r="A413" s="46" t="s">
        <v>183</v>
      </c>
      <c r="B413" s="14">
        <v>15.59</v>
      </c>
      <c r="C413" s="14">
        <v>20.49</v>
      </c>
      <c r="D413" s="58">
        <f t="shared" si="12"/>
        <v>17.223333333333333</v>
      </c>
      <c r="E413" s="14">
        <v>783901.33</v>
      </c>
      <c r="F413" s="14">
        <v>813048.58</v>
      </c>
      <c r="G413" s="40">
        <v>29147.25</v>
      </c>
      <c r="H413" s="59">
        <f t="shared" si="13"/>
        <v>3933.8522353396552</v>
      </c>
      <c r="I413" s="40"/>
      <c r="J413" s="40"/>
      <c r="K413" s="40"/>
      <c r="L413" s="40"/>
      <c r="M413" s="41" t="s">
        <v>243</v>
      </c>
      <c r="N413" s="42"/>
      <c r="O413" s="42"/>
      <c r="P413" s="42"/>
      <c r="Q413" s="42"/>
      <c r="R413" s="42"/>
    </row>
    <row r="414" spans="1:18" x14ac:dyDescent="0.25">
      <c r="A414" s="46" t="s">
        <v>184</v>
      </c>
      <c r="B414" s="14">
        <v>16.09</v>
      </c>
      <c r="C414" s="14">
        <v>11.61</v>
      </c>
      <c r="D414" s="58">
        <f t="shared" si="12"/>
        <v>14.596666666666666</v>
      </c>
      <c r="E414" s="14">
        <v>855222.66</v>
      </c>
      <c r="F414" s="14">
        <v>901564.96</v>
      </c>
      <c r="G414" s="40">
        <v>46342.29999999993</v>
      </c>
      <c r="H414" s="59">
        <f t="shared" si="13"/>
        <v>5147.093857044988</v>
      </c>
      <c r="I414" s="40"/>
      <c r="J414" s="40"/>
      <c r="K414" s="40"/>
      <c r="L414" s="40"/>
      <c r="M414" s="41" t="s">
        <v>243</v>
      </c>
      <c r="N414" s="42"/>
      <c r="O414" s="42"/>
      <c r="P414" s="42"/>
      <c r="Q414" s="42"/>
      <c r="R414" s="42"/>
    </row>
    <row r="415" spans="1:18" x14ac:dyDescent="0.25">
      <c r="A415" s="46" t="s">
        <v>185</v>
      </c>
      <c r="B415" s="14">
        <v>75.47</v>
      </c>
      <c r="C415" s="14">
        <v>73.36</v>
      </c>
      <c r="D415" s="58">
        <f t="shared" si="12"/>
        <v>74.766666666666666</v>
      </c>
      <c r="E415" s="14">
        <v>5617906.8499999996</v>
      </c>
      <c r="F415" s="14">
        <v>6029911</v>
      </c>
      <c r="G415" s="40">
        <v>412004.15000000037</v>
      </c>
      <c r="H415" s="59">
        <f t="shared" si="13"/>
        <v>6720.8102987070888</v>
      </c>
      <c r="I415" s="40"/>
      <c r="J415" s="40"/>
      <c r="K415" s="40"/>
      <c r="L415" s="40"/>
      <c r="M415" s="41" t="s">
        <v>243</v>
      </c>
      <c r="N415" s="42"/>
      <c r="O415" s="42"/>
      <c r="P415" s="42"/>
      <c r="Q415" s="42"/>
      <c r="R415" s="42"/>
    </row>
    <row r="416" spans="1:18" s="39" customFormat="1" x14ac:dyDescent="0.25">
      <c r="A416" s="47"/>
      <c r="B416" s="48">
        <f>SUM(B412:B415)</f>
        <v>112.05</v>
      </c>
      <c r="C416" s="48">
        <f>SUM(C412:C415)</f>
        <v>107.39</v>
      </c>
      <c r="D416" s="57">
        <f t="shared" si="12"/>
        <v>110.49666666666667</v>
      </c>
      <c r="E416" s="48"/>
      <c r="F416" s="48">
        <f>SUM(F412:F415)</f>
        <v>7917256.5199999996</v>
      </c>
      <c r="G416" s="43"/>
      <c r="H416" s="60">
        <f t="shared" si="13"/>
        <v>5970.9618088026791</v>
      </c>
      <c r="I416" s="43"/>
      <c r="J416" s="43"/>
      <c r="K416" s="43"/>
      <c r="L416" s="43"/>
      <c r="M416" s="44"/>
      <c r="N416" s="45"/>
      <c r="O416" s="45"/>
      <c r="P416" s="45"/>
      <c r="Q416" s="45"/>
      <c r="R416" s="45"/>
    </row>
    <row r="417" spans="1:18" x14ac:dyDescent="0.25">
      <c r="A417" s="46" t="s">
        <v>182</v>
      </c>
      <c r="B417" s="14">
        <v>0</v>
      </c>
      <c r="C417" s="14">
        <v>0.91</v>
      </c>
      <c r="D417" s="58">
        <f t="shared" si="12"/>
        <v>0.30333333333333334</v>
      </c>
      <c r="E417" s="14">
        <v>12877.59</v>
      </c>
      <c r="F417" s="14">
        <v>13800.16</v>
      </c>
      <c r="G417" s="40">
        <v>922.56999999999971</v>
      </c>
      <c r="H417" s="59">
        <f t="shared" si="13"/>
        <v>3791.2527472527472</v>
      </c>
      <c r="I417" s="40"/>
      <c r="J417" s="40"/>
      <c r="K417" s="40"/>
      <c r="L417" s="40"/>
      <c r="M417" s="41" t="s">
        <v>242</v>
      </c>
      <c r="N417" s="42"/>
      <c r="O417" s="42"/>
      <c r="P417" s="42"/>
      <c r="Q417" s="42"/>
      <c r="R417" s="42"/>
    </row>
    <row r="418" spans="1:18" x14ac:dyDescent="0.25">
      <c r="A418" s="46" t="s">
        <v>183</v>
      </c>
      <c r="B418" s="14">
        <v>8.75</v>
      </c>
      <c r="C418" s="14">
        <v>8.69</v>
      </c>
      <c r="D418" s="58">
        <f t="shared" si="12"/>
        <v>8.7299999999999986</v>
      </c>
      <c r="E418" s="14">
        <v>395828.73</v>
      </c>
      <c r="F418" s="14">
        <v>435465.66</v>
      </c>
      <c r="G418" s="40">
        <v>39636.929999999993</v>
      </c>
      <c r="H418" s="59">
        <f t="shared" si="13"/>
        <v>4156.7932416953035</v>
      </c>
      <c r="I418" s="40"/>
      <c r="J418" s="40"/>
      <c r="K418" s="40"/>
      <c r="L418" s="40"/>
      <c r="M418" s="41" t="s">
        <v>242</v>
      </c>
      <c r="N418" s="42"/>
      <c r="O418" s="42"/>
      <c r="P418" s="42"/>
      <c r="Q418" s="42"/>
      <c r="R418" s="42"/>
    </row>
    <row r="419" spans="1:18" x14ac:dyDescent="0.25">
      <c r="A419" s="46" t="s">
        <v>184</v>
      </c>
      <c r="B419" s="14">
        <v>5.57</v>
      </c>
      <c r="C419" s="14">
        <v>5.54</v>
      </c>
      <c r="D419" s="58">
        <f t="shared" si="12"/>
        <v>5.56</v>
      </c>
      <c r="E419" s="14">
        <v>327051.05</v>
      </c>
      <c r="F419" s="14">
        <v>302035.86</v>
      </c>
      <c r="G419" s="40">
        <v>-25015.190000000002</v>
      </c>
      <c r="H419" s="59">
        <f t="shared" si="13"/>
        <v>4526.9163669064747</v>
      </c>
      <c r="I419" s="40"/>
      <c r="J419" s="40"/>
      <c r="K419" s="40"/>
      <c r="L419" s="40"/>
      <c r="M419" s="41" t="s">
        <v>242</v>
      </c>
      <c r="N419" s="42"/>
      <c r="O419" s="42"/>
      <c r="P419" s="42"/>
      <c r="Q419" s="42"/>
      <c r="R419" s="42"/>
    </row>
    <row r="420" spans="1:18" x14ac:dyDescent="0.25">
      <c r="A420" s="46" t="s">
        <v>185</v>
      </c>
      <c r="B420" s="14">
        <v>46.52</v>
      </c>
      <c r="C420" s="14">
        <v>41.1</v>
      </c>
      <c r="D420" s="58">
        <f t="shared" si="12"/>
        <v>44.713333333333338</v>
      </c>
      <c r="E420" s="14">
        <v>3355638.07</v>
      </c>
      <c r="F420" s="14">
        <v>3361361.98</v>
      </c>
      <c r="G420" s="40">
        <v>5723.910000000149</v>
      </c>
      <c r="H420" s="59">
        <f t="shared" si="13"/>
        <v>6264.6525644848662</v>
      </c>
      <c r="I420" s="40"/>
      <c r="J420" s="40"/>
      <c r="K420" s="40"/>
      <c r="L420" s="40"/>
      <c r="M420" s="41" t="s">
        <v>242</v>
      </c>
      <c r="N420" s="42"/>
      <c r="O420" s="42"/>
      <c r="P420" s="42"/>
      <c r="Q420" s="42"/>
      <c r="R420" s="42"/>
    </row>
    <row r="421" spans="1:18" s="39" customFormat="1" x14ac:dyDescent="0.25">
      <c r="A421" s="47"/>
      <c r="B421" s="48">
        <f>SUM(B417:B420)</f>
        <v>60.84</v>
      </c>
      <c r="C421" s="48">
        <f>SUM(C417:C420)</f>
        <v>56.24</v>
      </c>
      <c r="D421" s="57">
        <f t="shared" si="12"/>
        <v>59.306666666666672</v>
      </c>
      <c r="E421" s="48"/>
      <c r="F421" s="48">
        <f>SUM(F417:F420)</f>
        <v>4112663.66</v>
      </c>
      <c r="G421" s="43"/>
      <c r="H421" s="60">
        <f t="shared" si="13"/>
        <v>5778.8102236960431</v>
      </c>
      <c r="I421" s="43"/>
      <c r="J421" s="43"/>
      <c r="K421" s="43"/>
      <c r="L421" s="43"/>
      <c r="M421" s="44"/>
      <c r="N421" s="45"/>
      <c r="O421" s="45"/>
      <c r="P421" s="45"/>
      <c r="Q421" s="45"/>
      <c r="R421" s="45"/>
    </row>
    <row r="422" spans="1:18" x14ac:dyDescent="0.25">
      <c r="A422" s="46" t="s">
        <v>182</v>
      </c>
      <c r="B422" s="14">
        <v>0</v>
      </c>
      <c r="C422" s="14">
        <v>0</v>
      </c>
      <c r="D422" s="58">
        <f t="shared" si="12"/>
        <v>0</v>
      </c>
      <c r="E422" s="14">
        <v>0</v>
      </c>
      <c r="F422" s="14">
        <v>0</v>
      </c>
      <c r="G422" s="40">
        <v>0</v>
      </c>
      <c r="H422" s="59" t="e">
        <f t="shared" si="13"/>
        <v>#DIV/0!</v>
      </c>
      <c r="I422" s="40"/>
      <c r="J422" s="40"/>
      <c r="K422" s="40"/>
      <c r="L422" s="40"/>
      <c r="M422" s="41" t="s">
        <v>241</v>
      </c>
      <c r="N422" s="42"/>
      <c r="O422" s="42"/>
      <c r="P422" s="42"/>
      <c r="Q422" s="42"/>
      <c r="R422" s="42"/>
    </row>
    <row r="423" spans="1:18" x14ac:dyDescent="0.25">
      <c r="A423" s="46" t="s">
        <v>183</v>
      </c>
      <c r="B423" s="14">
        <v>2.11</v>
      </c>
      <c r="C423" s="14">
        <v>3.11</v>
      </c>
      <c r="D423" s="58">
        <f t="shared" si="12"/>
        <v>2.4433333333333334</v>
      </c>
      <c r="E423" s="14">
        <v>111386.38</v>
      </c>
      <c r="F423" s="14">
        <v>139664.95000000001</v>
      </c>
      <c r="G423" s="40">
        <v>28278.570000000007</v>
      </c>
      <c r="H423" s="59">
        <f t="shared" si="13"/>
        <v>4763.4703274215553</v>
      </c>
      <c r="I423" s="40"/>
      <c r="J423" s="40"/>
      <c r="K423" s="40"/>
      <c r="L423" s="40"/>
      <c r="M423" s="41" t="s">
        <v>241</v>
      </c>
      <c r="N423" s="42"/>
      <c r="O423" s="42"/>
      <c r="P423" s="42"/>
      <c r="Q423" s="42"/>
      <c r="R423" s="42"/>
    </row>
    <row r="424" spans="1:18" x14ac:dyDescent="0.25">
      <c r="A424" s="46" t="s">
        <v>184</v>
      </c>
      <c r="B424" s="14">
        <v>11.58</v>
      </c>
      <c r="C424" s="14">
        <v>11.41</v>
      </c>
      <c r="D424" s="58">
        <f t="shared" si="12"/>
        <v>11.523333333333333</v>
      </c>
      <c r="E424" s="14">
        <v>677744.11</v>
      </c>
      <c r="F424" s="14">
        <v>773254.46</v>
      </c>
      <c r="G424" s="40">
        <v>95510.349999999977</v>
      </c>
      <c r="H424" s="59">
        <f t="shared" si="13"/>
        <v>5591.9472085623374</v>
      </c>
      <c r="I424" s="40"/>
      <c r="J424" s="40"/>
      <c r="K424" s="40"/>
      <c r="L424" s="40"/>
      <c r="M424" s="41" t="s">
        <v>241</v>
      </c>
      <c r="N424" s="42"/>
      <c r="O424" s="42"/>
      <c r="P424" s="42"/>
      <c r="Q424" s="42"/>
      <c r="R424" s="42"/>
    </row>
    <row r="425" spans="1:18" x14ac:dyDescent="0.25">
      <c r="A425" s="46" t="s">
        <v>185</v>
      </c>
      <c r="B425" s="14">
        <v>18.48</v>
      </c>
      <c r="C425" s="14">
        <v>18.100000000000001</v>
      </c>
      <c r="D425" s="58">
        <f t="shared" si="12"/>
        <v>18.353333333333335</v>
      </c>
      <c r="E425" s="14">
        <v>1379190.17</v>
      </c>
      <c r="F425" s="14">
        <v>1422937.7</v>
      </c>
      <c r="G425" s="40">
        <v>43747.530000000028</v>
      </c>
      <c r="H425" s="59">
        <f t="shared" si="13"/>
        <v>6460.850435888121</v>
      </c>
      <c r="I425" s="40"/>
      <c r="J425" s="40"/>
      <c r="K425" s="40"/>
      <c r="L425" s="40"/>
      <c r="M425" s="41" t="s">
        <v>241</v>
      </c>
      <c r="N425" s="42"/>
      <c r="O425" s="42"/>
      <c r="P425" s="42"/>
      <c r="Q425" s="42"/>
      <c r="R425" s="42"/>
    </row>
    <row r="426" spans="1:18" s="39" customFormat="1" x14ac:dyDescent="0.25">
      <c r="A426" s="47"/>
      <c r="B426" s="48">
        <f>SUM(B422:B425)</f>
        <v>32.17</v>
      </c>
      <c r="C426" s="48">
        <f>SUM(C422:C425)</f>
        <v>32.620000000000005</v>
      </c>
      <c r="D426" s="57">
        <f t="shared" si="12"/>
        <v>32.32</v>
      </c>
      <c r="E426" s="48"/>
      <c r="F426" s="48">
        <f>SUM(F422:F425)</f>
        <v>2335857.11</v>
      </c>
      <c r="G426" s="43"/>
      <c r="H426" s="60">
        <f t="shared" si="13"/>
        <v>6022.73388510726</v>
      </c>
      <c r="I426" s="43"/>
      <c r="J426" s="43"/>
      <c r="K426" s="43"/>
      <c r="L426" s="43"/>
      <c r="M426" s="44"/>
      <c r="N426" s="45"/>
      <c r="O426" s="45"/>
      <c r="P426" s="45"/>
      <c r="Q426" s="45"/>
      <c r="R426" s="45"/>
    </row>
    <row r="427" spans="1:18" x14ac:dyDescent="0.25">
      <c r="A427" s="46" t="s">
        <v>182</v>
      </c>
      <c r="B427" s="14">
        <v>5.08</v>
      </c>
      <c r="C427" s="14">
        <v>0.25</v>
      </c>
      <c r="D427" s="58">
        <f t="shared" si="12"/>
        <v>3.47</v>
      </c>
      <c r="E427" s="14">
        <v>139175.82999999999</v>
      </c>
      <c r="F427" s="14">
        <v>164847.87</v>
      </c>
      <c r="G427" s="40">
        <v>25672.040000000008</v>
      </c>
      <c r="H427" s="59">
        <f t="shared" si="13"/>
        <v>3958.8825648414982</v>
      </c>
      <c r="I427" s="40"/>
      <c r="J427" s="40"/>
      <c r="K427" s="40"/>
      <c r="L427" s="40"/>
      <c r="M427" s="41" t="s">
        <v>240</v>
      </c>
      <c r="N427" s="42"/>
      <c r="O427" s="42"/>
      <c r="P427" s="42"/>
      <c r="Q427" s="42"/>
      <c r="R427" s="42"/>
    </row>
    <row r="428" spans="1:18" x14ac:dyDescent="0.25">
      <c r="A428" s="46" t="s">
        <v>183</v>
      </c>
      <c r="B428" s="14">
        <v>9.25</v>
      </c>
      <c r="C428" s="14">
        <v>11.24</v>
      </c>
      <c r="D428" s="58">
        <f t="shared" si="12"/>
        <v>9.913333333333334</v>
      </c>
      <c r="E428" s="14">
        <v>450702.44</v>
      </c>
      <c r="F428" s="14">
        <v>491182.21</v>
      </c>
      <c r="G428" s="40">
        <v>40479.770000000019</v>
      </c>
      <c r="H428" s="59">
        <f t="shared" si="13"/>
        <v>4128.9694855413582</v>
      </c>
      <c r="I428" s="40"/>
      <c r="J428" s="40"/>
      <c r="K428" s="40"/>
      <c r="L428" s="40"/>
      <c r="M428" s="41" t="s">
        <v>240</v>
      </c>
      <c r="N428" s="42"/>
      <c r="O428" s="42"/>
      <c r="P428" s="42"/>
      <c r="Q428" s="42"/>
      <c r="R428" s="42"/>
    </row>
    <row r="429" spans="1:18" x14ac:dyDescent="0.25">
      <c r="A429" s="46" t="s">
        <v>184</v>
      </c>
      <c r="B429" s="14">
        <v>11.85</v>
      </c>
      <c r="C429" s="14">
        <v>11.86</v>
      </c>
      <c r="D429" s="58">
        <f t="shared" si="12"/>
        <v>11.853333333333333</v>
      </c>
      <c r="E429" s="14">
        <v>697295.2</v>
      </c>
      <c r="F429" s="14">
        <v>731054.89</v>
      </c>
      <c r="G429" s="40">
        <v>33759.690000000061</v>
      </c>
      <c r="H429" s="59">
        <f t="shared" si="13"/>
        <v>5139.5872469066371</v>
      </c>
      <c r="I429" s="40"/>
      <c r="J429" s="40"/>
      <c r="K429" s="40"/>
      <c r="L429" s="40"/>
      <c r="M429" s="41" t="s">
        <v>240</v>
      </c>
      <c r="N429" s="42"/>
      <c r="O429" s="42"/>
      <c r="P429" s="42"/>
      <c r="Q429" s="42"/>
      <c r="R429" s="42"/>
    </row>
    <row r="430" spans="1:18" x14ac:dyDescent="0.25">
      <c r="A430" s="46" t="s">
        <v>185</v>
      </c>
      <c r="B430" s="14">
        <v>25.77</v>
      </c>
      <c r="C430" s="14">
        <v>25.04</v>
      </c>
      <c r="D430" s="58">
        <f t="shared" si="12"/>
        <v>25.526666666666667</v>
      </c>
      <c r="E430" s="14">
        <v>1918043.64</v>
      </c>
      <c r="F430" s="14">
        <v>2107707.4</v>
      </c>
      <c r="G430" s="40">
        <v>189663.76</v>
      </c>
      <c r="H430" s="59">
        <f t="shared" si="13"/>
        <v>6880.737137633846</v>
      </c>
      <c r="I430" s="40"/>
      <c r="J430" s="40"/>
      <c r="K430" s="40"/>
      <c r="L430" s="40"/>
      <c r="M430" s="41" t="s">
        <v>240</v>
      </c>
      <c r="N430" s="42"/>
      <c r="O430" s="42"/>
      <c r="P430" s="42"/>
      <c r="Q430" s="42"/>
      <c r="R430" s="42"/>
    </row>
    <row r="431" spans="1:18" s="39" customFormat="1" x14ac:dyDescent="0.25">
      <c r="A431" s="47"/>
      <c r="B431" s="48">
        <f>SUM(B427:B430)</f>
        <v>51.95</v>
      </c>
      <c r="C431" s="48">
        <f>SUM(C427:C430)</f>
        <v>48.39</v>
      </c>
      <c r="D431" s="57">
        <f t="shared" si="12"/>
        <v>50.763333333333343</v>
      </c>
      <c r="E431" s="48"/>
      <c r="F431" s="48">
        <f>SUM(F427:F430)</f>
        <v>3494792.37</v>
      </c>
      <c r="G431" s="43"/>
      <c r="H431" s="60">
        <f t="shared" si="13"/>
        <v>5737.0680445203225</v>
      </c>
      <c r="I431" s="43"/>
      <c r="J431" s="43"/>
      <c r="K431" s="43"/>
      <c r="L431" s="43"/>
      <c r="M431" s="44"/>
      <c r="N431" s="45"/>
      <c r="O431" s="45"/>
      <c r="P431" s="45"/>
      <c r="Q431" s="45"/>
      <c r="R431" s="45"/>
    </row>
    <row r="432" spans="1:18" x14ac:dyDescent="0.25">
      <c r="A432" s="46" t="s">
        <v>182</v>
      </c>
      <c r="B432" s="14">
        <v>11.6</v>
      </c>
      <c r="C432" s="14">
        <v>8.69</v>
      </c>
      <c r="D432" s="58">
        <f t="shared" si="12"/>
        <v>10.63</v>
      </c>
      <c r="E432" s="14">
        <v>432698.57</v>
      </c>
      <c r="F432" s="14">
        <v>513651.42</v>
      </c>
      <c r="G432" s="40">
        <v>80952.849999999977</v>
      </c>
      <c r="H432" s="59">
        <f t="shared" si="13"/>
        <v>4026.7436500470362</v>
      </c>
      <c r="I432" s="40"/>
      <c r="J432" s="40"/>
      <c r="K432" s="40"/>
      <c r="L432" s="40"/>
      <c r="M432" s="41" t="s">
        <v>239</v>
      </c>
      <c r="N432" s="42"/>
      <c r="O432" s="42"/>
      <c r="P432" s="42"/>
      <c r="Q432" s="42"/>
      <c r="R432" s="42"/>
    </row>
    <row r="433" spans="1:18" x14ac:dyDescent="0.25">
      <c r="A433" s="46" t="s">
        <v>183</v>
      </c>
      <c r="B433" s="14">
        <v>66.83</v>
      </c>
      <c r="C433" s="14">
        <v>65.650000000000006</v>
      </c>
      <c r="D433" s="58">
        <f t="shared" si="12"/>
        <v>66.436666666666667</v>
      </c>
      <c r="E433" s="14">
        <v>3011889.81</v>
      </c>
      <c r="F433" s="14">
        <v>3393158.85</v>
      </c>
      <c r="G433" s="40">
        <v>381269.04000000004</v>
      </c>
      <c r="H433" s="59">
        <f t="shared" si="13"/>
        <v>4256.1322186543575</v>
      </c>
      <c r="I433" s="40"/>
      <c r="J433" s="40"/>
      <c r="K433" s="40"/>
      <c r="L433" s="40"/>
      <c r="M433" s="41" t="s">
        <v>239</v>
      </c>
      <c r="N433" s="42"/>
      <c r="O433" s="42"/>
      <c r="P433" s="42"/>
      <c r="Q433" s="42"/>
      <c r="R433" s="42"/>
    </row>
    <row r="434" spans="1:18" x14ac:dyDescent="0.25">
      <c r="A434" s="46" t="s">
        <v>184</v>
      </c>
      <c r="B434" s="14">
        <v>41.42</v>
      </c>
      <c r="C434" s="14">
        <v>44.17</v>
      </c>
      <c r="D434" s="58">
        <f t="shared" si="12"/>
        <v>42.336666666666666</v>
      </c>
      <c r="E434" s="14">
        <v>2492623.25</v>
      </c>
      <c r="F434" s="14">
        <v>2671583.61</v>
      </c>
      <c r="G434" s="40">
        <v>178960.35999999987</v>
      </c>
      <c r="H434" s="59">
        <f t="shared" si="13"/>
        <v>5258.6087906464054</v>
      </c>
      <c r="I434" s="40"/>
      <c r="J434" s="40"/>
      <c r="K434" s="40"/>
      <c r="L434" s="40"/>
      <c r="M434" s="41" t="s">
        <v>239</v>
      </c>
      <c r="N434" s="42"/>
      <c r="O434" s="42"/>
      <c r="P434" s="42"/>
      <c r="Q434" s="42"/>
      <c r="R434" s="42"/>
    </row>
    <row r="435" spans="1:18" x14ac:dyDescent="0.25">
      <c r="A435" s="46" t="s">
        <v>185</v>
      </c>
      <c r="B435" s="14">
        <v>192.4</v>
      </c>
      <c r="C435" s="14">
        <v>192.61</v>
      </c>
      <c r="D435" s="58">
        <f t="shared" si="12"/>
        <v>192.47000000000003</v>
      </c>
      <c r="E435" s="14">
        <v>14467583.43</v>
      </c>
      <c r="F435" s="14">
        <v>15649868.85</v>
      </c>
      <c r="G435" s="40">
        <v>1182285.42</v>
      </c>
      <c r="H435" s="59">
        <f t="shared" si="13"/>
        <v>6775.8909830103375</v>
      </c>
      <c r="I435" s="40"/>
      <c r="J435" s="40"/>
      <c r="K435" s="40"/>
      <c r="L435" s="40"/>
      <c r="M435" s="41" t="s">
        <v>239</v>
      </c>
      <c r="N435" s="42"/>
      <c r="O435" s="42"/>
      <c r="P435" s="42"/>
      <c r="Q435" s="42"/>
      <c r="R435" s="42"/>
    </row>
    <row r="436" spans="1:18" s="39" customFormat="1" x14ac:dyDescent="0.25">
      <c r="A436" s="47"/>
      <c r="B436" s="48">
        <f>SUM(B432:B435)</f>
        <v>312.25</v>
      </c>
      <c r="C436" s="48">
        <f>SUM(C432:C435)</f>
        <v>311.12</v>
      </c>
      <c r="D436" s="57">
        <f t="shared" si="12"/>
        <v>311.87333333333333</v>
      </c>
      <c r="E436" s="48"/>
      <c r="F436" s="48">
        <f>SUM(F432:F435)</f>
        <v>22228262.73</v>
      </c>
      <c r="G436" s="43"/>
      <c r="H436" s="60">
        <f t="shared" si="13"/>
        <v>5939.4472996515678</v>
      </c>
      <c r="I436" s="43"/>
      <c r="J436" s="43"/>
      <c r="K436" s="43"/>
      <c r="L436" s="43"/>
      <c r="M436" s="44"/>
      <c r="N436" s="45"/>
      <c r="O436" s="45"/>
      <c r="P436" s="45"/>
      <c r="Q436" s="45"/>
      <c r="R436" s="45"/>
    </row>
    <row r="437" spans="1:18" x14ac:dyDescent="0.25">
      <c r="A437" s="46" t="s">
        <v>182</v>
      </c>
      <c r="B437" s="14">
        <v>3.01</v>
      </c>
      <c r="C437" s="14">
        <v>0.16</v>
      </c>
      <c r="D437" s="58">
        <f t="shared" si="12"/>
        <v>2.06</v>
      </c>
      <c r="E437" s="14">
        <v>82632.399999999994</v>
      </c>
      <c r="F437" s="14">
        <v>77907.72</v>
      </c>
      <c r="G437" s="40">
        <v>-4724.679999999993</v>
      </c>
      <c r="H437" s="59">
        <f t="shared" si="13"/>
        <v>3151.6067961165049</v>
      </c>
      <c r="I437" s="40"/>
      <c r="J437" s="40"/>
      <c r="K437" s="40"/>
      <c r="L437" s="40"/>
      <c r="M437" s="41" t="s">
        <v>238</v>
      </c>
      <c r="N437" s="42"/>
      <c r="O437" s="42"/>
      <c r="P437" s="42"/>
      <c r="Q437" s="42"/>
      <c r="R437" s="42"/>
    </row>
    <row r="438" spans="1:18" x14ac:dyDescent="0.25">
      <c r="A438" s="46" t="s">
        <v>183</v>
      </c>
      <c r="B438" s="14">
        <v>4.9800000000000004</v>
      </c>
      <c r="C438" s="14">
        <v>5.7</v>
      </c>
      <c r="D438" s="58">
        <f t="shared" si="12"/>
        <v>5.22</v>
      </c>
      <c r="E438" s="14">
        <v>237129.14</v>
      </c>
      <c r="F438" s="14">
        <v>238159.16</v>
      </c>
      <c r="G438" s="40">
        <v>1030.0199999999895</v>
      </c>
      <c r="H438" s="59">
        <f t="shared" si="13"/>
        <v>3802.0300127713922</v>
      </c>
      <c r="I438" s="40"/>
      <c r="J438" s="40"/>
      <c r="K438" s="40"/>
      <c r="L438" s="40"/>
      <c r="M438" s="41" t="s">
        <v>238</v>
      </c>
      <c r="N438" s="42"/>
      <c r="O438" s="42"/>
      <c r="P438" s="42"/>
      <c r="Q438" s="42"/>
      <c r="R438" s="42"/>
    </row>
    <row r="439" spans="1:18" x14ac:dyDescent="0.25">
      <c r="A439" s="46" t="s">
        <v>184</v>
      </c>
      <c r="B439" s="14">
        <v>7.24</v>
      </c>
      <c r="C439" s="14">
        <v>7.98</v>
      </c>
      <c r="D439" s="58">
        <f t="shared" si="12"/>
        <v>7.4866666666666672</v>
      </c>
      <c r="E439" s="14">
        <v>440981.78</v>
      </c>
      <c r="F439" s="14">
        <v>432150.46</v>
      </c>
      <c r="G439" s="40">
        <v>-8831.320000000007</v>
      </c>
      <c r="H439" s="59">
        <f t="shared" si="13"/>
        <v>4810.2232858414964</v>
      </c>
      <c r="I439" s="40"/>
      <c r="J439" s="40"/>
      <c r="K439" s="40"/>
      <c r="L439" s="40"/>
      <c r="M439" s="41" t="s">
        <v>238</v>
      </c>
      <c r="N439" s="42"/>
      <c r="O439" s="42"/>
      <c r="P439" s="42"/>
      <c r="Q439" s="42"/>
      <c r="R439" s="42"/>
    </row>
    <row r="440" spans="1:18" x14ac:dyDescent="0.25">
      <c r="A440" s="46" t="s">
        <v>185</v>
      </c>
      <c r="B440" s="14">
        <v>48.74</v>
      </c>
      <c r="C440" s="14">
        <v>45</v>
      </c>
      <c r="D440" s="58">
        <f t="shared" si="12"/>
        <v>47.493333333333339</v>
      </c>
      <c r="E440" s="14">
        <v>3566252.81</v>
      </c>
      <c r="F440" s="14">
        <v>3460064.5</v>
      </c>
      <c r="G440" s="40">
        <v>-106188.31000000006</v>
      </c>
      <c r="H440" s="59">
        <f t="shared" si="13"/>
        <v>6071.1406864121273</v>
      </c>
      <c r="I440" s="40"/>
      <c r="J440" s="40"/>
      <c r="K440" s="40"/>
      <c r="L440" s="40"/>
      <c r="M440" s="41" t="s">
        <v>238</v>
      </c>
      <c r="N440" s="42"/>
      <c r="O440" s="42"/>
      <c r="P440" s="42"/>
      <c r="Q440" s="42"/>
      <c r="R440" s="42"/>
    </row>
    <row r="441" spans="1:18" s="39" customFormat="1" x14ac:dyDescent="0.25">
      <c r="A441" s="47"/>
      <c r="B441" s="48">
        <f>SUM(B437:B440)</f>
        <v>63.97</v>
      </c>
      <c r="C441" s="48">
        <f>SUM(C437:C440)</f>
        <v>58.84</v>
      </c>
      <c r="D441" s="57">
        <f t="shared" si="12"/>
        <v>62.26</v>
      </c>
      <c r="E441" s="48"/>
      <c r="F441" s="48">
        <f>SUM(F437:F440)</f>
        <v>4208281.84</v>
      </c>
      <c r="G441" s="43"/>
      <c r="H441" s="60">
        <f t="shared" si="13"/>
        <v>5632.6719134811001</v>
      </c>
      <c r="I441" s="43"/>
      <c r="J441" s="43"/>
      <c r="K441" s="43"/>
      <c r="L441" s="43"/>
      <c r="M441" s="44"/>
      <c r="N441" s="45"/>
      <c r="O441" s="45"/>
      <c r="P441" s="45"/>
      <c r="Q441" s="45"/>
      <c r="R441" s="45"/>
    </row>
    <row r="442" spans="1:18" x14ac:dyDescent="0.25">
      <c r="A442" s="46" t="s">
        <v>182</v>
      </c>
      <c r="B442" s="14">
        <v>3.28</v>
      </c>
      <c r="C442" s="14">
        <v>3</v>
      </c>
      <c r="D442" s="58">
        <f t="shared" si="12"/>
        <v>3.1866666666666661</v>
      </c>
      <c r="E442" s="14">
        <v>130030.91</v>
      </c>
      <c r="F442" s="14">
        <v>154756.71</v>
      </c>
      <c r="G442" s="40">
        <v>24725.799999999988</v>
      </c>
      <c r="H442" s="59">
        <f t="shared" si="13"/>
        <v>4046.9850941422596</v>
      </c>
      <c r="I442" s="40"/>
      <c r="J442" s="40"/>
      <c r="K442" s="40"/>
      <c r="L442" s="40"/>
      <c r="M442" s="41" t="s">
        <v>237</v>
      </c>
      <c r="N442" s="42"/>
      <c r="O442" s="42"/>
      <c r="P442" s="42"/>
      <c r="Q442" s="42"/>
      <c r="R442" s="42"/>
    </row>
    <row r="443" spans="1:18" x14ac:dyDescent="0.25">
      <c r="A443" s="46" t="s">
        <v>183</v>
      </c>
      <c r="B443" s="14">
        <v>4.1100000000000003</v>
      </c>
      <c r="C443" s="14">
        <v>4.96</v>
      </c>
      <c r="D443" s="58">
        <f t="shared" si="12"/>
        <v>4.3933333333333335</v>
      </c>
      <c r="E443" s="14">
        <v>199720.76</v>
      </c>
      <c r="F443" s="14">
        <v>229336.13</v>
      </c>
      <c r="G443" s="40">
        <v>29615.369999999995</v>
      </c>
      <c r="H443" s="59">
        <f t="shared" si="13"/>
        <v>4350.0783383915023</v>
      </c>
      <c r="I443" s="40"/>
      <c r="J443" s="40"/>
      <c r="K443" s="40"/>
      <c r="L443" s="40"/>
      <c r="M443" s="41" t="s">
        <v>237</v>
      </c>
      <c r="N443" s="42"/>
      <c r="O443" s="42"/>
      <c r="P443" s="42"/>
      <c r="Q443" s="42"/>
      <c r="R443" s="42"/>
    </row>
    <row r="444" spans="1:18" x14ac:dyDescent="0.25">
      <c r="A444" s="46" t="s">
        <v>184</v>
      </c>
      <c r="B444" s="14">
        <v>8.4700000000000006</v>
      </c>
      <c r="C444" s="14">
        <v>9.3000000000000007</v>
      </c>
      <c r="D444" s="58">
        <f t="shared" si="12"/>
        <v>8.7466666666666679</v>
      </c>
      <c r="E444" s="14">
        <v>515172.1</v>
      </c>
      <c r="F444" s="14">
        <v>566608.93999999994</v>
      </c>
      <c r="G444" s="40">
        <v>51436.839999999967</v>
      </c>
      <c r="H444" s="59">
        <f t="shared" si="13"/>
        <v>5398.3321265243894</v>
      </c>
      <c r="I444" s="40"/>
      <c r="J444" s="40"/>
      <c r="K444" s="40"/>
      <c r="L444" s="40"/>
      <c r="M444" s="41" t="s">
        <v>237</v>
      </c>
      <c r="N444" s="42"/>
      <c r="O444" s="42"/>
      <c r="P444" s="42"/>
      <c r="Q444" s="42"/>
      <c r="R444" s="42"/>
    </row>
    <row r="445" spans="1:18" x14ac:dyDescent="0.25">
      <c r="A445" s="46" t="s">
        <v>185</v>
      </c>
      <c r="B445" s="14">
        <v>22.81</v>
      </c>
      <c r="C445" s="14">
        <v>23.88</v>
      </c>
      <c r="D445" s="58">
        <f t="shared" si="12"/>
        <v>23.166666666666668</v>
      </c>
      <c r="E445" s="14">
        <v>1742418.32</v>
      </c>
      <c r="F445" s="14">
        <v>1827097.25</v>
      </c>
      <c r="G445" s="40">
        <v>84678.929999999935</v>
      </c>
      <c r="H445" s="59">
        <f t="shared" si="13"/>
        <v>6572.2922661870498</v>
      </c>
      <c r="I445" s="40"/>
      <c r="J445" s="40"/>
      <c r="K445" s="40"/>
      <c r="L445" s="40"/>
      <c r="M445" s="41" t="s">
        <v>237</v>
      </c>
      <c r="N445" s="42"/>
      <c r="O445" s="42"/>
      <c r="P445" s="42"/>
      <c r="Q445" s="42"/>
      <c r="R445" s="42"/>
    </row>
    <row r="446" spans="1:18" s="39" customFormat="1" x14ac:dyDescent="0.25">
      <c r="A446" s="47"/>
      <c r="B446" s="48">
        <f>SUM(B442:B445)</f>
        <v>38.67</v>
      </c>
      <c r="C446" s="48">
        <f>SUM(C442:C445)</f>
        <v>41.14</v>
      </c>
      <c r="D446" s="57">
        <f t="shared" si="12"/>
        <v>39.493333333333332</v>
      </c>
      <c r="E446" s="48"/>
      <c r="F446" s="48">
        <f>SUM(F442:F445)</f>
        <v>2777799.03</v>
      </c>
      <c r="G446" s="43"/>
      <c r="H446" s="60">
        <f t="shared" si="13"/>
        <v>5861.3247594530721</v>
      </c>
      <c r="I446" s="43"/>
      <c r="J446" s="43"/>
      <c r="K446" s="43"/>
      <c r="L446" s="43"/>
      <c r="M446" s="44"/>
      <c r="N446" s="45"/>
      <c r="O446" s="45"/>
      <c r="P446" s="45"/>
      <c r="Q446" s="45"/>
      <c r="R446" s="45"/>
    </row>
    <row r="447" spans="1:18" x14ac:dyDescent="0.25">
      <c r="A447" s="46" t="s">
        <v>182</v>
      </c>
      <c r="B447" s="14">
        <v>2</v>
      </c>
      <c r="C447" s="14">
        <v>0</v>
      </c>
      <c r="D447" s="58">
        <f t="shared" si="12"/>
        <v>1.3333333333333333</v>
      </c>
      <c r="E447" s="14">
        <v>53400.800000000003</v>
      </c>
      <c r="F447" s="14">
        <v>58629.55</v>
      </c>
      <c r="G447" s="40">
        <v>5228.75</v>
      </c>
      <c r="H447" s="59">
        <f t="shared" si="13"/>
        <v>3664.3468750000006</v>
      </c>
      <c r="I447" s="40"/>
      <c r="J447" s="40"/>
      <c r="K447" s="40"/>
      <c r="L447" s="40"/>
      <c r="M447" s="41" t="s">
        <v>236</v>
      </c>
      <c r="N447" s="42"/>
      <c r="O447" s="42"/>
      <c r="P447" s="42"/>
      <c r="Q447" s="42"/>
      <c r="R447" s="42"/>
    </row>
    <row r="448" spans="1:18" x14ac:dyDescent="0.25">
      <c r="A448" s="46" t="s">
        <v>183</v>
      </c>
      <c r="B448" s="14">
        <v>7.24</v>
      </c>
      <c r="C448" s="14">
        <v>6.93</v>
      </c>
      <c r="D448" s="58">
        <f t="shared" si="12"/>
        <v>7.1366666666666667</v>
      </c>
      <c r="E448" s="14">
        <v>323430.40000000002</v>
      </c>
      <c r="F448" s="14">
        <v>383727.43</v>
      </c>
      <c r="G448" s="40">
        <v>60297.02999999997</v>
      </c>
      <c r="H448" s="59">
        <f t="shared" si="13"/>
        <v>4480.7032928538065</v>
      </c>
      <c r="I448" s="40"/>
      <c r="J448" s="40"/>
      <c r="K448" s="40"/>
      <c r="L448" s="40"/>
      <c r="M448" s="41" t="s">
        <v>236</v>
      </c>
      <c r="N448" s="42"/>
      <c r="O448" s="42"/>
      <c r="P448" s="42"/>
      <c r="Q448" s="42"/>
      <c r="R448" s="42"/>
    </row>
    <row r="449" spans="1:18" x14ac:dyDescent="0.25">
      <c r="A449" s="46" t="s">
        <v>184</v>
      </c>
      <c r="B449" s="14">
        <v>7.73</v>
      </c>
      <c r="C449" s="14">
        <v>10.7</v>
      </c>
      <c r="D449" s="58">
        <f t="shared" si="12"/>
        <v>8.7200000000000006</v>
      </c>
      <c r="E449" s="14">
        <v>515248.97</v>
      </c>
      <c r="F449" s="14">
        <v>506815.28</v>
      </c>
      <c r="G449" s="40">
        <v>-8433.6899999999441</v>
      </c>
      <c r="H449" s="59">
        <f t="shared" si="13"/>
        <v>4843.4181957186547</v>
      </c>
      <c r="I449" s="40"/>
      <c r="J449" s="40"/>
      <c r="K449" s="40"/>
      <c r="L449" s="40"/>
      <c r="M449" s="41" t="s">
        <v>236</v>
      </c>
      <c r="N449" s="42"/>
      <c r="O449" s="42"/>
      <c r="P449" s="42"/>
      <c r="Q449" s="42"/>
      <c r="R449" s="42"/>
    </row>
    <row r="450" spans="1:18" x14ac:dyDescent="0.25">
      <c r="A450" s="46" t="s">
        <v>185</v>
      </c>
      <c r="B450" s="14">
        <v>44.29</v>
      </c>
      <c r="C450" s="14">
        <v>44.08</v>
      </c>
      <c r="D450" s="58">
        <f t="shared" si="12"/>
        <v>44.22</v>
      </c>
      <c r="E450" s="14">
        <v>3323674.86</v>
      </c>
      <c r="F450" s="14">
        <v>3614578.17</v>
      </c>
      <c r="G450" s="40">
        <v>290903.31000000006</v>
      </c>
      <c r="H450" s="59">
        <f t="shared" si="13"/>
        <v>6811.7333220262326</v>
      </c>
      <c r="I450" s="40"/>
      <c r="J450" s="40"/>
      <c r="K450" s="40"/>
      <c r="L450" s="40"/>
      <c r="M450" s="41" t="s">
        <v>236</v>
      </c>
      <c r="N450" s="42"/>
      <c r="O450" s="42"/>
      <c r="P450" s="42"/>
      <c r="Q450" s="42"/>
      <c r="R450" s="42"/>
    </row>
    <row r="451" spans="1:18" s="39" customFormat="1" x14ac:dyDescent="0.25">
      <c r="A451" s="47"/>
      <c r="B451" s="48">
        <f>SUM(B447:B450)</f>
        <v>61.26</v>
      </c>
      <c r="C451" s="48">
        <f>SUM(C447:C450)</f>
        <v>61.709999999999994</v>
      </c>
      <c r="D451" s="57">
        <f t="shared" ref="D451:D514" si="14">(B451*8+C451*4)/12</f>
        <v>61.41</v>
      </c>
      <c r="E451" s="48"/>
      <c r="F451" s="48">
        <f>SUM(F447:F450)</f>
        <v>4563750.43</v>
      </c>
      <c r="G451" s="43"/>
      <c r="H451" s="60">
        <f t="shared" ref="H451:H514" si="15">(F451/D451)/12</f>
        <v>6193.0066085870922</v>
      </c>
      <c r="I451" s="43"/>
      <c r="J451" s="43"/>
      <c r="K451" s="43"/>
      <c r="L451" s="43"/>
      <c r="M451" s="44"/>
      <c r="N451" s="45"/>
      <c r="O451" s="45"/>
      <c r="P451" s="45"/>
      <c r="Q451" s="45"/>
      <c r="R451" s="45"/>
    </row>
    <row r="452" spans="1:18" x14ac:dyDescent="0.25">
      <c r="A452" s="46" t="s">
        <v>182</v>
      </c>
      <c r="B452" s="14">
        <v>18.89</v>
      </c>
      <c r="C452" s="14">
        <v>6.56</v>
      </c>
      <c r="D452" s="58">
        <f t="shared" si="14"/>
        <v>14.780000000000001</v>
      </c>
      <c r="E452" s="14">
        <v>597202.43000000005</v>
      </c>
      <c r="F452" s="14">
        <v>639862.18999999994</v>
      </c>
      <c r="G452" s="40">
        <v>42659.759999999893</v>
      </c>
      <c r="H452" s="59">
        <f t="shared" si="15"/>
        <v>3607.7029206134412</v>
      </c>
      <c r="I452" s="40"/>
      <c r="J452" s="40"/>
      <c r="K452" s="40"/>
      <c r="L452" s="40"/>
      <c r="M452" s="41" t="s">
        <v>235</v>
      </c>
      <c r="N452" s="42"/>
      <c r="O452" s="42"/>
      <c r="P452" s="42"/>
      <c r="Q452" s="42"/>
      <c r="R452" s="42"/>
    </row>
    <row r="453" spans="1:18" x14ac:dyDescent="0.25">
      <c r="A453" s="46" t="s">
        <v>183</v>
      </c>
      <c r="B453" s="14">
        <v>63.15</v>
      </c>
      <c r="C453" s="14">
        <v>73.3</v>
      </c>
      <c r="D453" s="58">
        <f t="shared" si="14"/>
        <v>66.533333333333331</v>
      </c>
      <c r="E453" s="14">
        <v>3022989.01</v>
      </c>
      <c r="F453" s="14">
        <v>3266649.69</v>
      </c>
      <c r="G453" s="40">
        <v>243660.68000000017</v>
      </c>
      <c r="H453" s="59">
        <f t="shared" si="15"/>
        <v>4091.4951027054108</v>
      </c>
      <c r="I453" s="40"/>
      <c r="J453" s="40"/>
      <c r="K453" s="40"/>
      <c r="L453" s="40"/>
      <c r="M453" s="41" t="s">
        <v>235</v>
      </c>
      <c r="N453" s="42"/>
      <c r="O453" s="42"/>
      <c r="P453" s="42"/>
      <c r="Q453" s="42"/>
      <c r="R453" s="42"/>
    </row>
    <row r="454" spans="1:18" x14ac:dyDescent="0.25">
      <c r="A454" s="46" t="s">
        <v>184</v>
      </c>
      <c r="B454" s="14">
        <v>90.36</v>
      </c>
      <c r="C454" s="14">
        <v>90.09</v>
      </c>
      <c r="D454" s="58">
        <f t="shared" si="14"/>
        <v>90.27</v>
      </c>
      <c r="E454" s="14">
        <v>5310040.68</v>
      </c>
      <c r="F454" s="14">
        <v>5657651.1500000004</v>
      </c>
      <c r="G454" s="40">
        <v>347610.47000000067</v>
      </c>
      <c r="H454" s="59">
        <f t="shared" si="15"/>
        <v>5222.8971880654344</v>
      </c>
      <c r="I454" s="40"/>
      <c r="J454" s="40"/>
      <c r="K454" s="40"/>
      <c r="L454" s="40"/>
      <c r="M454" s="41" t="s">
        <v>235</v>
      </c>
      <c r="N454" s="42"/>
      <c r="O454" s="42"/>
      <c r="P454" s="42"/>
      <c r="Q454" s="42"/>
      <c r="R454" s="42"/>
    </row>
    <row r="455" spans="1:18" x14ac:dyDescent="0.25">
      <c r="A455" s="46" t="s">
        <v>185</v>
      </c>
      <c r="B455" s="14">
        <v>205.02</v>
      </c>
      <c r="C455" s="14">
        <v>198.21</v>
      </c>
      <c r="D455" s="58">
        <f t="shared" si="14"/>
        <v>202.75</v>
      </c>
      <c r="E455" s="14">
        <v>15233401.800000001</v>
      </c>
      <c r="F455" s="14">
        <v>16325370.630000001</v>
      </c>
      <c r="G455" s="40">
        <v>1091968.83</v>
      </c>
      <c r="H455" s="59">
        <f t="shared" si="15"/>
        <v>6709.9755980271266</v>
      </c>
      <c r="I455" s="40"/>
      <c r="J455" s="40"/>
      <c r="K455" s="40"/>
      <c r="L455" s="40"/>
      <c r="M455" s="41" t="s">
        <v>235</v>
      </c>
      <c r="N455" s="42"/>
      <c r="O455" s="42"/>
      <c r="P455" s="42"/>
      <c r="Q455" s="42"/>
      <c r="R455" s="42"/>
    </row>
    <row r="456" spans="1:18" s="39" customFormat="1" x14ac:dyDescent="0.25">
      <c r="A456" s="47"/>
      <c r="B456" s="48">
        <f>SUM(B452:B455)</f>
        <v>377.41999999999996</v>
      </c>
      <c r="C456" s="48">
        <f>SUM(C452:C455)</f>
        <v>368.15999999999997</v>
      </c>
      <c r="D456" s="57">
        <f t="shared" si="14"/>
        <v>374.33333333333331</v>
      </c>
      <c r="E456" s="48"/>
      <c r="F456" s="48">
        <f>SUM(F452:F455)</f>
        <v>25889533.660000004</v>
      </c>
      <c r="G456" s="43"/>
      <c r="H456" s="60">
        <f t="shared" si="15"/>
        <v>5763.4758815672321</v>
      </c>
      <c r="I456" s="43"/>
      <c r="J456" s="43"/>
      <c r="K456" s="43"/>
      <c r="L456" s="43"/>
      <c r="M456" s="44"/>
      <c r="N456" s="45"/>
      <c r="O456" s="45"/>
      <c r="P456" s="45"/>
      <c r="Q456" s="45"/>
      <c r="R456" s="45"/>
    </row>
    <row r="457" spans="1:18" x14ac:dyDescent="0.25">
      <c r="A457" s="46" t="s">
        <v>182</v>
      </c>
      <c r="B457" s="14">
        <v>6.7</v>
      </c>
      <c r="C457" s="14">
        <v>2</v>
      </c>
      <c r="D457" s="58">
        <f t="shared" si="14"/>
        <v>5.1333333333333337</v>
      </c>
      <c r="E457" s="14">
        <v>207195.08</v>
      </c>
      <c r="F457" s="14">
        <v>220007.14</v>
      </c>
      <c r="G457" s="40">
        <v>12812.060000000027</v>
      </c>
      <c r="H457" s="59">
        <f t="shared" si="15"/>
        <v>3571.5444805194802</v>
      </c>
      <c r="I457" s="40"/>
      <c r="J457" s="40"/>
      <c r="K457" s="40"/>
      <c r="L457" s="40"/>
      <c r="M457" s="41" t="s">
        <v>234</v>
      </c>
      <c r="N457" s="42"/>
      <c r="O457" s="42"/>
      <c r="P457" s="42"/>
      <c r="Q457" s="42"/>
      <c r="R457" s="42"/>
    </row>
    <row r="458" spans="1:18" x14ac:dyDescent="0.25">
      <c r="A458" s="46" t="s">
        <v>183</v>
      </c>
      <c r="B458" s="14">
        <v>21.19</v>
      </c>
      <c r="C458" s="14">
        <v>27.25</v>
      </c>
      <c r="D458" s="58">
        <f t="shared" si="14"/>
        <v>23.209999999999997</v>
      </c>
      <c r="E458" s="14">
        <v>1056055.99</v>
      </c>
      <c r="F458" s="14">
        <v>1160506.03</v>
      </c>
      <c r="G458" s="40">
        <v>104450.04000000004</v>
      </c>
      <c r="H458" s="59">
        <f t="shared" si="15"/>
        <v>4166.6883168174645</v>
      </c>
      <c r="I458" s="40"/>
      <c r="J458" s="40"/>
      <c r="K458" s="40"/>
      <c r="L458" s="40"/>
      <c r="M458" s="41" t="s">
        <v>234</v>
      </c>
      <c r="N458" s="42"/>
      <c r="O458" s="42"/>
      <c r="P458" s="42"/>
      <c r="Q458" s="42"/>
      <c r="R458" s="42"/>
    </row>
    <row r="459" spans="1:18" x14ac:dyDescent="0.25">
      <c r="A459" s="46" t="s">
        <v>184</v>
      </c>
      <c r="B459" s="14">
        <v>20.05</v>
      </c>
      <c r="C459" s="14">
        <v>20.36</v>
      </c>
      <c r="D459" s="58">
        <f t="shared" si="14"/>
        <v>20.153333333333332</v>
      </c>
      <c r="E459" s="14">
        <v>1185784.01</v>
      </c>
      <c r="F459" s="14">
        <v>1193030.07</v>
      </c>
      <c r="G459" s="40">
        <v>7246.0600000000559</v>
      </c>
      <c r="H459" s="59">
        <f t="shared" si="15"/>
        <v>4933.1379010916307</v>
      </c>
      <c r="I459" s="40"/>
      <c r="J459" s="40"/>
      <c r="K459" s="40"/>
      <c r="L459" s="40"/>
      <c r="M459" s="41" t="s">
        <v>234</v>
      </c>
      <c r="N459" s="42"/>
      <c r="O459" s="42"/>
      <c r="P459" s="42"/>
      <c r="Q459" s="42"/>
      <c r="R459" s="42"/>
    </row>
    <row r="460" spans="1:18" x14ac:dyDescent="0.25">
      <c r="A460" s="46" t="s">
        <v>185</v>
      </c>
      <c r="B460" s="14">
        <v>52.43</v>
      </c>
      <c r="C460" s="14">
        <v>55.76</v>
      </c>
      <c r="D460" s="58">
        <f t="shared" si="14"/>
        <v>53.54</v>
      </c>
      <c r="E460" s="14">
        <v>4027708.82</v>
      </c>
      <c r="F460" s="14">
        <v>3995053.68</v>
      </c>
      <c r="G460" s="40">
        <v>-32655.139999999665</v>
      </c>
      <c r="H460" s="59">
        <f t="shared" si="15"/>
        <v>6218.1759432200233</v>
      </c>
      <c r="I460" s="40"/>
      <c r="J460" s="40"/>
      <c r="K460" s="40"/>
      <c r="L460" s="40"/>
      <c r="M460" s="41" t="s">
        <v>234</v>
      </c>
      <c r="N460" s="42"/>
      <c r="O460" s="42"/>
      <c r="P460" s="42"/>
      <c r="Q460" s="42"/>
      <c r="R460" s="42"/>
    </row>
    <row r="461" spans="1:18" s="39" customFormat="1" x14ac:dyDescent="0.25">
      <c r="A461" s="47"/>
      <c r="B461" s="48">
        <f>SUM(B457:B460)</f>
        <v>100.37</v>
      </c>
      <c r="C461" s="48">
        <f>SUM(C457:C460)</f>
        <v>105.37</v>
      </c>
      <c r="D461" s="57">
        <f t="shared" si="14"/>
        <v>102.03666666666668</v>
      </c>
      <c r="E461" s="48"/>
      <c r="F461" s="48">
        <f>SUM(F457:F460)</f>
        <v>6568596.9199999999</v>
      </c>
      <c r="G461" s="43"/>
      <c r="H461" s="60">
        <f t="shared" si="15"/>
        <v>5364.5723106072974</v>
      </c>
      <c r="I461" s="43"/>
      <c r="J461" s="43"/>
      <c r="K461" s="43"/>
      <c r="L461" s="43"/>
      <c r="M461" s="44"/>
      <c r="N461" s="45"/>
      <c r="O461" s="45"/>
      <c r="P461" s="45"/>
      <c r="Q461" s="45"/>
      <c r="R461" s="45"/>
    </row>
    <row r="462" spans="1:18" x14ac:dyDescent="0.25">
      <c r="A462" s="46" t="s">
        <v>182</v>
      </c>
      <c r="B462" s="14">
        <v>3.5</v>
      </c>
      <c r="C462" s="14">
        <v>2.19</v>
      </c>
      <c r="D462" s="58">
        <f t="shared" si="14"/>
        <v>3.063333333333333</v>
      </c>
      <c r="E462" s="14">
        <v>124442.53</v>
      </c>
      <c r="F462" s="14">
        <v>136133.29</v>
      </c>
      <c r="G462" s="40">
        <v>11690.760000000009</v>
      </c>
      <c r="H462" s="59">
        <f t="shared" si="15"/>
        <v>3703.2995103373237</v>
      </c>
      <c r="I462" s="40"/>
      <c r="J462" s="40"/>
      <c r="K462" s="40"/>
      <c r="L462" s="40"/>
      <c r="M462" s="41" t="s">
        <v>233</v>
      </c>
      <c r="N462" s="42"/>
      <c r="O462" s="42"/>
      <c r="P462" s="42"/>
      <c r="Q462" s="42"/>
      <c r="R462" s="42"/>
    </row>
    <row r="463" spans="1:18" x14ac:dyDescent="0.25">
      <c r="A463" s="46" t="s">
        <v>183</v>
      </c>
      <c r="B463" s="14">
        <v>17.98</v>
      </c>
      <c r="C463" s="14">
        <v>21.2</v>
      </c>
      <c r="D463" s="58">
        <f t="shared" si="14"/>
        <v>19.053333333333331</v>
      </c>
      <c r="E463" s="14">
        <v>865887.38</v>
      </c>
      <c r="F463" s="14">
        <v>916474.5</v>
      </c>
      <c r="G463" s="40">
        <v>50587.119999999995</v>
      </c>
      <c r="H463" s="59">
        <f t="shared" si="15"/>
        <v>4008.3734254723586</v>
      </c>
      <c r="I463" s="40"/>
      <c r="J463" s="40"/>
      <c r="K463" s="40"/>
      <c r="L463" s="40"/>
      <c r="M463" s="41" t="s">
        <v>233</v>
      </c>
      <c r="N463" s="42"/>
      <c r="O463" s="42"/>
      <c r="P463" s="42"/>
      <c r="Q463" s="42"/>
      <c r="R463" s="42"/>
    </row>
    <row r="464" spans="1:18" x14ac:dyDescent="0.25">
      <c r="A464" s="46" t="s">
        <v>184</v>
      </c>
      <c r="B464" s="14">
        <v>6.01</v>
      </c>
      <c r="C464" s="14">
        <v>8.11</v>
      </c>
      <c r="D464" s="58">
        <f t="shared" si="14"/>
        <v>6.71</v>
      </c>
      <c r="E464" s="14">
        <v>396339.15</v>
      </c>
      <c r="F464" s="14">
        <v>387699.47</v>
      </c>
      <c r="G464" s="40">
        <v>-8639.6800000000512</v>
      </c>
      <c r="H464" s="59">
        <f t="shared" si="15"/>
        <v>4814.9462245404866</v>
      </c>
      <c r="I464" s="40"/>
      <c r="J464" s="40"/>
      <c r="K464" s="40"/>
      <c r="L464" s="40"/>
      <c r="M464" s="41" t="s">
        <v>233</v>
      </c>
      <c r="N464" s="42"/>
      <c r="O464" s="42"/>
      <c r="P464" s="42"/>
      <c r="Q464" s="42"/>
      <c r="R464" s="42"/>
    </row>
    <row r="465" spans="1:18" x14ac:dyDescent="0.25">
      <c r="A465" s="46" t="s">
        <v>185</v>
      </c>
      <c r="B465" s="14">
        <v>37.78</v>
      </c>
      <c r="C465" s="14">
        <v>35.69</v>
      </c>
      <c r="D465" s="58">
        <f t="shared" si="14"/>
        <v>37.083333333333336</v>
      </c>
      <c r="E465" s="14">
        <v>2785386.4</v>
      </c>
      <c r="F465" s="14">
        <v>2916852.81</v>
      </c>
      <c r="G465" s="40">
        <v>131466.41000000015</v>
      </c>
      <c r="H465" s="59">
        <f t="shared" si="15"/>
        <v>6554.7254157303369</v>
      </c>
      <c r="I465" s="40"/>
      <c r="J465" s="40"/>
      <c r="K465" s="40"/>
      <c r="L465" s="40"/>
      <c r="M465" s="41" t="s">
        <v>233</v>
      </c>
      <c r="N465" s="42"/>
      <c r="O465" s="42"/>
      <c r="P465" s="42"/>
      <c r="Q465" s="42"/>
      <c r="R465" s="42"/>
    </row>
    <row r="466" spans="1:18" s="39" customFormat="1" x14ac:dyDescent="0.25">
      <c r="A466" s="47"/>
      <c r="B466" s="48">
        <f>SUM(B462:B465)</f>
        <v>65.27000000000001</v>
      </c>
      <c r="C466" s="48">
        <f>SUM(C462:C465)</f>
        <v>67.19</v>
      </c>
      <c r="D466" s="57">
        <f t="shared" si="14"/>
        <v>65.910000000000011</v>
      </c>
      <c r="E466" s="48"/>
      <c r="F466" s="48">
        <f>SUM(F462:F465)</f>
        <v>4357160.07</v>
      </c>
      <c r="G466" s="43"/>
      <c r="H466" s="60">
        <f t="shared" si="15"/>
        <v>5508.9769761796379</v>
      </c>
      <c r="I466" s="43"/>
      <c r="J466" s="43"/>
      <c r="K466" s="43"/>
      <c r="L466" s="43"/>
      <c r="M466" s="44"/>
      <c r="N466" s="45"/>
      <c r="O466" s="45"/>
      <c r="P466" s="45"/>
      <c r="Q466" s="45"/>
      <c r="R466" s="45"/>
    </row>
    <row r="467" spans="1:18" x14ac:dyDescent="0.25">
      <c r="A467" s="46" t="s">
        <v>182</v>
      </c>
      <c r="B467" s="14">
        <v>4.3600000000000003</v>
      </c>
      <c r="C467" s="14">
        <v>2.75</v>
      </c>
      <c r="D467" s="58">
        <f t="shared" si="14"/>
        <v>3.8233333333333337</v>
      </c>
      <c r="E467" s="14">
        <v>155329.54</v>
      </c>
      <c r="F467" s="14">
        <v>177581.86</v>
      </c>
      <c r="G467" s="40">
        <v>22252.319999999978</v>
      </c>
      <c r="H467" s="59">
        <f t="shared" si="15"/>
        <v>3870.572362685265</v>
      </c>
      <c r="I467" s="40"/>
      <c r="J467" s="40"/>
      <c r="K467" s="40"/>
      <c r="L467" s="40"/>
      <c r="M467" s="41" t="s">
        <v>232</v>
      </c>
      <c r="N467" s="42"/>
      <c r="O467" s="42"/>
      <c r="P467" s="42"/>
      <c r="Q467" s="42"/>
      <c r="R467" s="42"/>
    </row>
    <row r="468" spans="1:18" x14ac:dyDescent="0.25">
      <c r="A468" s="46" t="s">
        <v>183</v>
      </c>
      <c r="B468" s="14">
        <v>17.559999999999999</v>
      </c>
      <c r="C468" s="14">
        <v>26.13</v>
      </c>
      <c r="D468" s="58">
        <f t="shared" si="14"/>
        <v>20.416666666666668</v>
      </c>
      <c r="E468" s="14">
        <v>930879.31</v>
      </c>
      <c r="F468" s="14">
        <v>1009795.58</v>
      </c>
      <c r="G468" s="40">
        <v>78916.269999999902</v>
      </c>
      <c r="H468" s="59">
        <f t="shared" si="15"/>
        <v>4121.6146122448981</v>
      </c>
      <c r="I468" s="40"/>
      <c r="J468" s="40"/>
      <c r="K468" s="40"/>
      <c r="L468" s="40"/>
      <c r="M468" s="41" t="s">
        <v>232</v>
      </c>
      <c r="N468" s="42"/>
      <c r="O468" s="42"/>
      <c r="P468" s="42"/>
      <c r="Q468" s="42"/>
      <c r="R468" s="42"/>
    </row>
    <row r="469" spans="1:18" x14ac:dyDescent="0.25">
      <c r="A469" s="46" t="s">
        <v>184</v>
      </c>
      <c r="B469" s="14">
        <v>31.26</v>
      </c>
      <c r="C469" s="14">
        <v>28.43</v>
      </c>
      <c r="D469" s="58">
        <f t="shared" si="14"/>
        <v>30.316666666666666</v>
      </c>
      <c r="E469" s="14">
        <v>1781240.57</v>
      </c>
      <c r="F469" s="14">
        <v>1904976.2</v>
      </c>
      <c r="G469" s="40">
        <v>123735.62999999989</v>
      </c>
      <c r="H469" s="59">
        <f t="shared" si="15"/>
        <v>5236.3282023089605</v>
      </c>
      <c r="I469" s="40"/>
      <c r="J469" s="40"/>
      <c r="K469" s="40"/>
      <c r="L469" s="40"/>
      <c r="M469" s="41" t="s">
        <v>232</v>
      </c>
      <c r="N469" s="42"/>
      <c r="O469" s="42"/>
      <c r="P469" s="42"/>
      <c r="Q469" s="42"/>
      <c r="R469" s="42"/>
    </row>
    <row r="470" spans="1:18" x14ac:dyDescent="0.25">
      <c r="A470" s="46" t="s">
        <v>185</v>
      </c>
      <c r="B470" s="14">
        <v>70.53</v>
      </c>
      <c r="C470" s="14">
        <v>70.8</v>
      </c>
      <c r="D470" s="58">
        <f t="shared" si="14"/>
        <v>70.62</v>
      </c>
      <c r="E470" s="14">
        <v>5308553.18</v>
      </c>
      <c r="F470" s="14">
        <v>5744304.3099999996</v>
      </c>
      <c r="G470" s="40">
        <v>435751.12999999989</v>
      </c>
      <c r="H470" s="59">
        <f t="shared" si="15"/>
        <v>6778.4200769375993</v>
      </c>
      <c r="I470" s="40"/>
      <c r="J470" s="40"/>
      <c r="K470" s="40"/>
      <c r="L470" s="40"/>
      <c r="M470" s="41" t="s">
        <v>232</v>
      </c>
      <c r="N470" s="42"/>
      <c r="O470" s="42"/>
      <c r="P470" s="42"/>
      <c r="Q470" s="42"/>
      <c r="R470" s="42"/>
    </row>
    <row r="471" spans="1:18" s="39" customFormat="1" x14ac:dyDescent="0.25">
      <c r="A471" s="47"/>
      <c r="B471" s="48">
        <f>SUM(B467:B470)</f>
        <v>123.71000000000001</v>
      </c>
      <c r="C471" s="48">
        <f>SUM(C467:C470)</f>
        <v>128.11000000000001</v>
      </c>
      <c r="D471" s="57">
        <f t="shared" si="14"/>
        <v>125.17666666666668</v>
      </c>
      <c r="E471" s="48"/>
      <c r="F471" s="48">
        <f>SUM(F467:F470)</f>
        <v>8836657.9499999993</v>
      </c>
      <c r="G471" s="43"/>
      <c r="H471" s="60">
        <f t="shared" si="15"/>
        <v>5882.79095544963</v>
      </c>
      <c r="I471" s="43"/>
      <c r="J471" s="43"/>
      <c r="K471" s="43"/>
      <c r="L471" s="43"/>
      <c r="M471" s="44"/>
      <c r="N471" s="45"/>
      <c r="O471" s="45"/>
      <c r="P471" s="45"/>
      <c r="Q471" s="45"/>
      <c r="R471" s="45"/>
    </row>
    <row r="472" spans="1:18" x14ac:dyDescent="0.25">
      <c r="A472" s="46" t="s">
        <v>182</v>
      </c>
      <c r="B472" s="14">
        <v>1.1499999999999999</v>
      </c>
      <c r="C472" s="14">
        <v>2.92</v>
      </c>
      <c r="D472" s="58">
        <f t="shared" si="14"/>
        <v>1.74</v>
      </c>
      <c r="E472" s="14">
        <v>72026.960000000006</v>
      </c>
      <c r="F472" s="14">
        <v>77379.86</v>
      </c>
      <c r="G472" s="40">
        <v>5352.8999999999942</v>
      </c>
      <c r="H472" s="59">
        <f t="shared" si="15"/>
        <v>3705.9319923371645</v>
      </c>
      <c r="I472" s="40"/>
      <c r="J472" s="40"/>
      <c r="K472" s="40"/>
      <c r="L472" s="40"/>
      <c r="M472" s="41" t="s">
        <v>231</v>
      </c>
      <c r="N472" s="42"/>
      <c r="O472" s="42"/>
      <c r="P472" s="42"/>
      <c r="Q472" s="42"/>
      <c r="R472" s="42"/>
    </row>
    <row r="473" spans="1:18" x14ac:dyDescent="0.25">
      <c r="A473" s="46" t="s">
        <v>183</v>
      </c>
      <c r="B473" s="14">
        <v>1.6</v>
      </c>
      <c r="C473" s="14">
        <v>1.83</v>
      </c>
      <c r="D473" s="58">
        <f t="shared" si="14"/>
        <v>1.6766666666666667</v>
      </c>
      <c r="E473" s="14">
        <v>76165.25</v>
      </c>
      <c r="F473" s="14">
        <v>78568.44</v>
      </c>
      <c r="G473" s="40">
        <v>2403.1900000000023</v>
      </c>
      <c r="H473" s="59">
        <f t="shared" si="15"/>
        <v>3904.992047713718</v>
      </c>
      <c r="I473" s="40"/>
      <c r="J473" s="40"/>
      <c r="K473" s="40"/>
      <c r="L473" s="40"/>
      <c r="M473" s="41" t="s">
        <v>231</v>
      </c>
      <c r="N473" s="42"/>
      <c r="O473" s="42"/>
      <c r="P473" s="42"/>
      <c r="Q473" s="42"/>
      <c r="R473" s="42"/>
    </row>
    <row r="474" spans="1:18" x14ac:dyDescent="0.25">
      <c r="A474" s="46" t="s">
        <v>184</v>
      </c>
      <c r="B474" s="14">
        <v>8.2200000000000006</v>
      </c>
      <c r="C474" s="14">
        <v>8.11</v>
      </c>
      <c r="D474" s="58">
        <f t="shared" si="14"/>
        <v>8.1833333333333336</v>
      </c>
      <c r="E474" s="14">
        <v>481310.47</v>
      </c>
      <c r="F474" s="14">
        <v>487268.53</v>
      </c>
      <c r="G474" s="40">
        <v>5958.0600000000559</v>
      </c>
      <c r="H474" s="59">
        <f t="shared" si="15"/>
        <v>4962.0013238289202</v>
      </c>
      <c r="I474" s="40"/>
      <c r="J474" s="40"/>
      <c r="K474" s="40"/>
      <c r="L474" s="40"/>
      <c r="M474" s="41" t="s">
        <v>231</v>
      </c>
      <c r="N474" s="42"/>
      <c r="O474" s="42"/>
      <c r="P474" s="42"/>
      <c r="Q474" s="42"/>
      <c r="R474" s="42"/>
    </row>
    <row r="475" spans="1:18" x14ac:dyDescent="0.25">
      <c r="A475" s="46" t="s">
        <v>185</v>
      </c>
      <c r="B475" s="14">
        <v>53.66</v>
      </c>
      <c r="C475" s="14">
        <v>51.91</v>
      </c>
      <c r="D475" s="58">
        <f t="shared" si="14"/>
        <v>53.076666666666661</v>
      </c>
      <c r="E475" s="14">
        <v>3987890.08</v>
      </c>
      <c r="F475" s="14">
        <v>3977633.11</v>
      </c>
      <c r="G475" s="40">
        <v>-10256.970000000205</v>
      </c>
      <c r="H475" s="59">
        <f t="shared" si="15"/>
        <v>6245.1063084845819</v>
      </c>
      <c r="I475" s="40"/>
      <c r="J475" s="40"/>
      <c r="K475" s="40"/>
      <c r="L475" s="40"/>
      <c r="M475" s="41" t="s">
        <v>231</v>
      </c>
      <c r="N475" s="42"/>
      <c r="O475" s="42"/>
      <c r="P475" s="42"/>
      <c r="Q475" s="42"/>
      <c r="R475" s="42"/>
    </row>
    <row r="476" spans="1:18" s="39" customFormat="1" x14ac:dyDescent="0.25">
      <c r="A476" s="47"/>
      <c r="B476" s="48">
        <f>SUM(B472:B475)</f>
        <v>64.63</v>
      </c>
      <c r="C476" s="48">
        <f>SUM(C472:C475)</f>
        <v>64.77</v>
      </c>
      <c r="D476" s="57">
        <f t="shared" si="14"/>
        <v>64.676666666666662</v>
      </c>
      <c r="E476" s="48"/>
      <c r="F476" s="48">
        <f>SUM(F472:F475)</f>
        <v>4620849.9399999995</v>
      </c>
      <c r="G476" s="43"/>
      <c r="H476" s="60">
        <f t="shared" si="15"/>
        <v>5953.7828428593521</v>
      </c>
      <c r="I476" s="43"/>
      <c r="J476" s="43"/>
      <c r="K476" s="43"/>
      <c r="L476" s="43"/>
      <c r="M476" s="44"/>
      <c r="N476" s="45"/>
      <c r="O476" s="45"/>
      <c r="P476" s="45"/>
      <c r="Q476" s="45"/>
      <c r="R476" s="45"/>
    </row>
    <row r="477" spans="1:18" x14ac:dyDescent="0.25">
      <c r="A477" s="46" t="s">
        <v>182</v>
      </c>
      <c r="B477" s="14">
        <v>18</v>
      </c>
      <c r="C477" s="14">
        <v>13.99</v>
      </c>
      <c r="D477" s="58">
        <f t="shared" si="14"/>
        <v>16.663333333333334</v>
      </c>
      <c r="E477" s="14">
        <v>678582.49</v>
      </c>
      <c r="F477" s="14">
        <v>758407.96</v>
      </c>
      <c r="G477" s="40">
        <v>79825.469999999972</v>
      </c>
      <c r="H477" s="59">
        <f t="shared" si="15"/>
        <v>3792.7983596719337</v>
      </c>
      <c r="I477" s="40"/>
      <c r="J477" s="40"/>
      <c r="K477" s="40"/>
      <c r="L477" s="40"/>
      <c r="M477" s="41" t="s">
        <v>230</v>
      </c>
      <c r="N477" s="42"/>
      <c r="O477" s="42"/>
      <c r="P477" s="42"/>
      <c r="Q477" s="42"/>
      <c r="R477" s="42"/>
    </row>
    <row r="478" spans="1:18" x14ac:dyDescent="0.25">
      <c r="A478" s="46" t="s">
        <v>183</v>
      </c>
      <c r="B478" s="14">
        <v>69.62</v>
      </c>
      <c r="C478" s="14">
        <v>71.790000000000006</v>
      </c>
      <c r="D478" s="58">
        <f t="shared" si="14"/>
        <v>70.343333333333348</v>
      </c>
      <c r="E478" s="14">
        <v>3191024.41</v>
      </c>
      <c r="F478" s="14">
        <v>3495801.43</v>
      </c>
      <c r="G478" s="40">
        <v>304777.02</v>
      </c>
      <c r="H478" s="59">
        <f t="shared" si="15"/>
        <v>4141.3560038857022</v>
      </c>
      <c r="I478" s="40"/>
      <c r="J478" s="40"/>
      <c r="K478" s="40"/>
      <c r="L478" s="40"/>
      <c r="M478" s="41" t="s">
        <v>230</v>
      </c>
      <c r="N478" s="42"/>
      <c r="O478" s="42"/>
      <c r="P478" s="42"/>
      <c r="Q478" s="42"/>
      <c r="R478" s="42"/>
    </row>
    <row r="479" spans="1:18" x14ac:dyDescent="0.25">
      <c r="A479" s="46" t="s">
        <v>184</v>
      </c>
      <c r="B479" s="14">
        <v>81.91</v>
      </c>
      <c r="C479" s="14">
        <v>80.349999999999994</v>
      </c>
      <c r="D479" s="58">
        <f t="shared" si="14"/>
        <v>81.39</v>
      </c>
      <c r="E479" s="14">
        <v>4786671.3499999996</v>
      </c>
      <c r="F479" s="14">
        <v>4966983.84</v>
      </c>
      <c r="G479" s="40">
        <v>180312.49000000022</v>
      </c>
      <c r="H479" s="59">
        <f t="shared" si="15"/>
        <v>5085.5795552279151</v>
      </c>
      <c r="I479" s="40"/>
      <c r="J479" s="40"/>
      <c r="K479" s="40"/>
      <c r="L479" s="40"/>
      <c r="M479" s="41" t="s">
        <v>230</v>
      </c>
      <c r="N479" s="42"/>
      <c r="O479" s="42"/>
      <c r="P479" s="42"/>
      <c r="Q479" s="42"/>
      <c r="R479" s="42"/>
    </row>
    <row r="480" spans="1:18" x14ac:dyDescent="0.25">
      <c r="A480" s="46" t="s">
        <v>185</v>
      </c>
      <c r="B480" s="14">
        <v>192.88</v>
      </c>
      <c r="C480" s="14">
        <v>209.21</v>
      </c>
      <c r="D480" s="58">
        <f t="shared" si="14"/>
        <v>198.32333333333335</v>
      </c>
      <c r="E480" s="14">
        <v>14923399.34</v>
      </c>
      <c r="F480" s="14">
        <v>15738123.4</v>
      </c>
      <c r="G480" s="40">
        <v>814724.06000000052</v>
      </c>
      <c r="H480" s="59">
        <f t="shared" si="15"/>
        <v>6612.9903188396047</v>
      </c>
      <c r="I480" s="40"/>
      <c r="J480" s="40"/>
      <c r="K480" s="40"/>
      <c r="L480" s="40"/>
      <c r="M480" s="41" t="s">
        <v>230</v>
      </c>
      <c r="N480" s="42"/>
      <c r="O480" s="42"/>
      <c r="P480" s="42"/>
      <c r="Q480" s="42"/>
      <c r="R480" s="42"/>
    </row>
    <row r="481" spans="1:18" s="39" customFormat="1" x14ac:dyDescent="0.25">
      <c r="A481" s="47"/>
      <c r="B481" s="48">
        <f>SUM(B477:B480)</f>
        <v>362.40999999999997</v>
      </c>
      <c r="C481" s="48">
        <f>SUM(C477:C480)</f>
        <v>375.34000000000003</v>
      </c>
      <c r="D481" s="57">
        <f t="shared" si="14"/>
        <v>366.71999999999997</v>
      </c>
      <c r="E481" s="48"/>
      <c r="F481" s="48">
        <f>SUM(F477:F480)</f>
        <v>24959316.630000003</v>
      </c>
      <c r="G481" s="43"/>
      <c r="H481" s="60">
        <f t="shared" si="15"/>
        <v>5671.7469799847304</v>
      </c>
      <c r="I481" s="43"/>
      <c r="J481" s="43"/>
      <c r="K481" s="43"/>
      <c r="L481" s="43"/>
      <c r="M481" s="44"/>
      <c r="N481" s="45"/>
      <c r="O481" s="45"/>
      <c r="P481" s="45"/>
      <c r="Q481" s="45"/>
      <c r="R481" s="45"/>
    </row>
    <row r="482" spans="1:18" x14ac:dyDescent="0.25">
      <c r="A482" s="46" t="s">
        <v>182</v>
      </c>
      <c r="B482" s="14">
        <v>2.69</v>
      </c>
      <c r="C482" s="14">
        <v>1.95</v>
      </c>
      <c r="D482" s="58">
        <f t="shared" si="14"/>
        <v>2.4433333333333334</v>
      </c>
      <c r="E482" s="14">
        <v>99418.92</v>
      </c>
      <c r="F482" s="14">
        <v>98632.3</v>
      </c>
      <c r="G482" s="40">
        <v>-786.61999999999534</v>
      </c>
      <c r="H482" s="59">
        <f t="shared" si="15"/>
        <v>3363.9938608458392</v>
      </c>
      <c r="I482" s="40"/>
      <c r="J482" s="40"/>
      <c r="K482" s="40"/>
      <c r="L482" s="40"/>
      <c r="M482" s="41" t="s">
        <v>229</v>
      </c>
      <c r="N482" s="42"/>
      <c r="O482" s="42"/>
      <c r="P482" s="42"/>
      <c r="Q482" s="42"/>
      <c r="R482" s="42"/>
    </row>
    <row r="483" spans="1:18" x14ac:dyDescent="0.25">
      <c r="A483" s="46" t="s">
        <v>183</v>
      </c>
      <c r="B483" s="14">
        <v>6.41</v>
      </c>
      <c r="C483" s="14">
        <v>7.4</v>
      </c>
      <c r="D483" s="58">
        <f t="shared" si="14"/>
        <v>6.7399999999999993</v>
      </c>
      <c r="E483" s="14">
        <v>306214.01</v>
      </c>
      <c r="F483" s="14">
        <v>308956.01</v>
      </c>
      <c r="G483" s="40">
        <v>2742</v>
      </c>
      <c r="H483" s="59">
        <f t="shared" si="15"/>
        <v>3819.9308852621175</v>
      </c>
      <c r="I483" s="40"/>
      <c r="J483" s="40"/>
      <c r="K483" s="40"/>
      <c r="L483" s="40"/>
      <c r="M483" s="41" t="s">
        <v>229</v>
      </c>
      <c r="N483" s="42"/>
      <c r="O483" s="42"/>
      <c r="P483" s="42"/>
      <c r="Q483" s="42"/>
      <c r="R483" s="42"/>
    </row>
    <row r="484" spans="1:18" x14ac:dyDescent="0.25">
      <c r="A484" s="46" t="s">
        <v>184</v>
      </c>
      <c r="B484" s="14">
        <v>15.89</v>
      </c>
      <c r="C484" s="14">
        <v>11.47</v>
      </c>
      <c r="D484" s="58">
        <f t="shared" si="14"/>
        <v>14.416666666666666</v>
      </c>
      <c r="E484" s="14">
        <v>844680.07</v>
      </c>
      <c r="F484" s="14">
        <v>847547.96</v>
      </c>
      <c r="G484" s="40">
        <v>2867.890000000014</v>
      </c>
      <c r="H484" s="59">
        <f t="shared" si="15"/>
        <v>4899.1211560693637</v>
      </c>
      <c r="I484" s="40"/>
      <c r="J484" s="40"/>
      <c r="K484" s="40"/>
      <c r="L484" s="40"/>
      <c r="M484" s="41" t="s">
        <v>229</v>
      </c>
      <c r="N484" s="42"/>
      <c r="O484" s="42"/>
      <c r="P484" s="42"/>
      <c r="Q484" s="42"/>
      <c r="R484" s="42"/>
    </row>
    <row r="485" spans="1:18" x14ac:dyDescent="0.25">
      <c r="A485" s="46" t="s">
        <v>185</v>
      </c>
      <c r="B485" s="14">
        <v>71.38</v>
      </c>
      <c r="C485" s="14">
        <v>71.16</v>
      </c>
      <c r="D485" s="58">
        <f t="shared" si="14"/>
        <v>71.306666666666658</v>
      </c>
      <c r="E485" s="14">
        <v>5359686.3499999996</v>
      </c>
      <c r="F485" s="14">
        <v>5195856.04</v>
      </c>
      <c r="G485" s="40">
        <v>-163830.30999999959</v>
      </c>
      <c r="H485" s="59">
        <f t="shared" si="15"/>
        <v>6072.1952599102478</v>
      </c>
      <c r="I485" s="40"/>
      <c r="J485" s="40"/>
      <c r="K485" s="40"/>
      <c r="L485" s="40"/>
      <c r="M485" s="41" t="s">
        <v>229</v>
      </c>
      <c r="N485" s="42"/>
      <c r="O485" s="42"/>
      <c r="P485" s="42"/>
      <c r="Q485" s="42"/>
      <c r="R485" s="42"/>
    </row>
    <row r="486" spans="1:18" s="39" customFormat="1" x14ac:dyDescent="0.25">
      <c r="A486" s="47"/>
      <c r="B486" s="48">
        <f>SUM(B482:B485)</f>
        <v>96.37</v>
      </c>
      <c r="C486" s="48">
        <f>SUM(C482:C485)</f>
        <v>91.97999999999999</v>
      </c>
      <c r="D486" s="57">
        <f t="shared" si="14"/>
        <v>94.90666666666668</v>
      </c>
      <c r="E486" s="48"/>
      <c r="F486" s="48">
        <f>SUM(F482:F485)</f>
        <v>6450992.3100000005</v>
      </c>
      <c r="G486" s="43"/>
      <c r="H486" s="60">
        <f t="shared" si="15"/>
        <v>5664.3301401376784</v>
      </c>
      <c r="I486" s="43"/>
      <c r="J486" s="43"/>
      <c r="K486" s="43"/>
      <c r="L486" s="43"/>
      <c r="M486" s="44"/>
      <c r="N486" s="45"/>
      <c r="O486" s="45"/>
      <c r="P486" s="45"/>
      <c r="Q486" s="45"/>
      <c r="R486" s="45"/>
    </row>
    <row r="487" spans="1:18" x14ac:dyDescent="0.25">
      <c r="A487" s="46" t="s">
        <v>182</v>
      </c>
      <c r="B487" s="14">
        <v>1.34</v>
      </c>
      <c r="C487" s="14">
        <v>0.67</v>
      </c>
      <c r="D487" s="58">
        <f t="shared" si="14"/>
        <v>1.1166666666666667</v>
      </c>
      <c r="E487" s="14">
        <v>45259.839999999997</v>
      </c>
      <c r="F487" s="14">
        <v>44645.57</v>
      </c>
      <c r="G487" s="40">
        <v>-614.2699999999968</v>
      </c>
      <c r="H487" s="59">
        <f t="shared" si="15"/>
        <v>3331.7589552238805</v>
      </c>
      <c r="I487" s="40"/>
      <c r="J487" s="40"/>
      <c r="K487" s="40"/>
      <c r="L487" s="40"/>
      <c r="M487" s="41" t="s">
        <v>228</v>
      </c>
      <c r="N487" s="42"/>
      <c r="O487" s="42"/>
      <c r="P487" s="42"/>
      <c r="Q487" s="42"/>
      <c r="R487" s="42"/>
    </row>
    <row r="488" spans="1:18" x14ac:dyDescent="0.25">
      <c r="A488" s="46" t="s">
        <v>183</v>
      </c>
      <c r="B488" s="14">
        <v>9.34</v>
      </c>
      <c r="C488" s="14">
        <v>8.48</v>
      </c>
      <c r="D488" s="58">
        <f t="shared" si="14"/>
        <v>9.0533333333333328</v>
      </c>
      <c r="E488" s="14">
        <v>410016.17</v>
      </c>
      <c r="F488" s="14">
        <v>455188.25</v>
      </c>
      <c r="G488" s="40">
        <v>45172.080000000016</v>
      </c>
      <c r="H488" s="59">
        <f t="shared" si="15"/>
        <v>4189.8771170839473</v>
      </c>
      <c r="I488" s="40"/>
      <c r="J488" s="40"/>
      <c r="K488" s="40"/>
      <c r="L488" s="40"/>
      <c r="M488" s="41" t="s">
        <v>228</v>
      </c>
      <c r="N488" s="42"/>
      <c r="O488" s="42"/>
      <c r="P488" s="42"/>
      <c r="Q488" s="42"/>
      <c r="R488" s="42"/>
    </row>
    <row r="489" spans="1:18" x14ac:dyDescent="0.25">
      <c r="A489" s="46" t="s">
        <v>184</v>
      </c>
      <c r="B489" s="14">
        <v>12.78</v>
      </c>
      <c r="C489" s="14">
        <v>13.62</v>
      </c>
      <c r="D489" s="58">
        <f t="shared" si="14"/>
        <v>13.06</v>
      </c>
      <c r="E489" s="14">
        <v>768917.14</v>
      </c>
      <c r="F489" s="14">
        <v>747365.39</v>
      </c>
      <c r="G489" s="40">
        <v>-21551.75</v>
      </c>
      <c r="H489" s="59">
        <f t="shared" si="15"/>
        <v>4768.7939637570189</v>
      </c>
      <c r="I489" s="40"/>
      <c r="J489" s="40"/>
      <c r="K489" s="40"/>
      <c r="L489" s="40"/>
      <c r="M489" s="41" t="s">
        <v>228</v>
      </c>
      <c r="N489" s="42"/>
      <c r="O489" s="42"/>
      <c r="P489" s="42"/>
      <c r="Q489" s="42"/>
      <c r="R489" s="42"/>
    </row>
    <row r="490" spans="1:18" x14ac:dyDescent="0.25">
      <c r="A490" s="46" t="s">
        <v>185</v>
      </c>
      <c r="B490" s="14">
        <v>35.06</v>
      </c>
      <c r="C490" s="14">
        <v>34.32</v>
      </c>
      <c r="D490" s="58">
        <f t="shared" si="14"/>
        <v>34.813333333333333</v>
      </c>
      <c r="E490" s="14">
        <v>2616083.9500000002</v>
      </c>
      <c r="F490" s="14">
        <v>2629397.29</v>
      </c>
      <c r="G490" s="40">
        <v>13313.339999999851</v>
      </c>
      <c r="H490" s="59">
        <f t="shared" si="15"/>
        <v>6294.0379404442747</v>
      </c>
      <c r="I490" s="40"/>
      <c r="J490" s="40"/>
      <c r="K490" s="40"/>
      <c r="L490" s="40"/>
      <c r="M490" s="41" t="s">
        <v>228</v>
      </c>
      <c r="N490" s="42"/>
      <c r="O490" s="42"/>
      <c r="P490" s="42"/>
      <c r="Q490" s="42"/>
      <c r="R490" s="42"/>
    </row>
    <row r="491" spans="1:18" s="39" customFormat="1" x14ac:dyDescent="0.25">
      <c r="A491" s="47"/>
      <c r="B491" s="48">
        <f>SUM(B487:B490)</f>
        <v>58.52</v>
      </c>
      <c r="C491" s="48">
        <f>SUM(C487:C490)</f>
        <v>57.09</v>
      </c>
      <c r="D491" s="57">
        <f t="shared" si="14"/>
        <v>58.043333333333329</v>
      </c>
      <c r="E491" s="48"/>
      <c r="F491" s="48">
        <f>SUM(F487:F490)</f>
        <v>3876596.5</v>
      </c>
      <c r="G491" s="43"/>
      <c r="H491" s="60">
        <f t="shared" si="15"/>
        <v>5565.6643025325911</v>
      </c>
      <c r="I491" s="43"/>
      <c r="J491" s="43"/>
      <c r="K491" s="43"/>
      <c r="L491" s="43"/>
      <c r="M491" s="44"/>
      <c r="N491" s="45"/>
      <c r="O491" s="45"/>
      <c r="P491" s="45"/>
      <c r="Q491" s="45"/>
      <c r="R491" s="45"/>
    </row>
    <row r="492" spans="1:18" x14ac:dyDescent="0.25">
      <c r="A492" s="46" t="s">
        <v>182</v>
      </c>
      <c r="B492" s="14">
        <v>0</v>
      </c>
      <c r="C492" s="14">
        <v>0</v>
      </c>
      <c r="D492" s="58">
        <f t="shared" si="14"/>
        <v>0</v>
      </c>
      <c r="E492" s="14">
        <v>0</v>
      </c>
      <c r="F492" s="14">
        <v>1243.03</v>
      </c>
      <c r="G492" s="40">
        <v>1243.03</v>
      </c>
      <c r="H492" s="59" t="e">
        <f t="shared" si="15"/>
        <v>#DIV/0!</v>
      </c>
      <c r="I492" s="40"/>
      <c r="J492" s="40"/>
      <c r="K492" s="40"/>
      <c r="L492" s="40"/>
      <c r="M492" s="41" t="s">
        <v>227</v>
      </c>
      <c r="N492" s="42"/>
      <c r="O492" s="42"/>
      <c r="P492" s="42"/>
      <c r="Q492" s="42"/>
      <c r="R492" s="42"/>
    </row>
    <row r="493" spans="1:18" x14ac:dyDescent="0.25">
      <c r="A493" s="46" t="s">
        <v>183</v>
      </c>
      <c r="B493" s="14">
        <v>2.4</v>
      </c>
      <c r="C493" s="14">
        <v>2.56</v>
      </c>
      <c r="D493" s="58">
        <f t="shared" si="14"/>
        <v>2.4533333333333331</v>
      </c>
      <c r="E493" s="14">
        <v>111341.93</v>
      </c>
      <c r="F493" s="14">
        <v>116656.85</v>
      </c>
      <c r="G493" s="40">
        <v>5314.9200000000128</v>
      </c>
      <c r="H493" s="59">
        <f t="shared" si="15"/>
        <v>3962.5288722826094</v>
      </c>
      <c r="I493" s="40"/>
      <c r="J493" s="40"/>
      <c r="K493" s="40"/>
      <c r="L493" s="40"/>
      <c r="M493" s="41" t="s">
        <v>227</v>
      </c>
      <c r="N493" s="42"/>
      <c r="O493" s="42"/>
      <c r="P493" s="42"/>
      <c r="Q493" s="42"/>
      <c r="R493" s="42"/>
    </row>
    <row r="494" spans="1:18" x14ac:dyDescent="0.25">
      <c r="A494" s="46" t="s">
        <v>184</v>
      </c>
      <c r="B494" s="14">
        <v>5.23</v>
      </c>
      <c r="C494" s="14">
        <v>3.54</v>
      </c>
      <c r="D494" s="58">
        <f t="shared" si="14"/>
        <v>4.666666666666667</v>
      </c>
      <c r="E494" s="14">
        <v>273223.09999999998</v>
      </c>
      <c r="F494" s="14">
        <v>248985.44</v>
      </c>
      <c r="G494" s="40">
        <v>-24237.659999999974</v>
      </c>
      <c r="H494" s="59">
        <f t="shared" si="15"/>
        <v>4446.1685714285713</v>
      </c>
      <c r="I494" s="40"/>
      <c r="J494" s="40"/>
      <c r="K494" s="40"/>
      <c r="L494" s="40"/>
      <c r="M494" s="41" t="s">
        <v>227</v>
      </c>
      <c r="N494" s="42"/>
      <c r="O494" s="42"/>
      <c r="P494" s="42"/>
      <c r="Q494" s="42"/>
      <c r="R494" s="42"/>
    </row>
    <row r="495" spans="1:18" x14ac:dyDescent="0.25">
      <c r="A495" s="46" t="s">
        <v>185</v>
      </c>
      <c r="B495" s="14">
        <v>18.38</v>
      </c>
      <c r="C495" s="14">
        <v>19.13</v>
      </c>
      <c r="D495" s="58">
        <f t="shared" si="14"/>
        <v>18.63</v>
      </c>
      <c r="E495" s="14">
        <v>1401096.64</v>
      </c>
      <c r="F495" s="14">
        <v>1372272.63</v>
      </c>
      <c r="G495" s="40">
        <v>-28824.010000000009</v>
      </c>
      <c r="H495" s="59">
        <f t="shared" si="15"/>
        <v>6138.2744229736973</v>
      </c>
      <c r="I495" s="40"/>
      <c r="J495" s="40"/>
      <c r="K495" s="40"/>
      <c r="L495" s="40"/>
      <c r="M495" s="41" t="s">
        <v>227</v>
      </c>
      <c r="N495" s="42"/>
      <c r="O495" s="42"/>
      <c r="P495" s="42"/>
      <c r="Q495" s="42"/>
      <c r="R495" s="42"/>
    </row>
    <row r="496" spans="1:18" s="39" customFormat="1" x14ac:dyDescent="0.25">
      <c r="A496" s="47"/>
      <c r="B496" s="48">
        <f>SUM(B492:B495)</f>
        <v>26.009999999999998</v>
      </c>
      <c r="C496" s="48">
        <f>SUM(C492:C495)</f>
        <v>25.229999999999997</v>
      </c>
      <c r="D496" s="57">
        <f t="shared" si="14"/>
        <v>25.75</v>
      </c>
      <c r="E496" s="48"/>
      <c r="F496" s="48">
        <f>SUM(F492:F495)</f>
        <v>1739157.95</v>
      </c>
      <c r="G496" s="43"/>
      <c r="H496" s="60">
        <f t="shared" si="15"/>
        <v>5628.3428802588996</v>
      </c>
      <c r="I496" s="43"/>
      <c r="J496" s="43"/>
      <c r="K496" s="43"/>
      <c r="L496" s="43"/>
      <c r="M496" s="44"/>
      <c r="N496" s="45"/>
      <c r="O496" s="45"/>
      <c r="P496" s="45"/>
      <c r="Q496" s="45"/>
      <c r="R496" s="45"/>
    </row>
    <row r="497" spans="1:18" x14ac:dyDescent="0.25">
      <c r="A497" s="46" t="s">
        <v>182</v>
      </c>
      <c r="B497" s="14">
        <v>0</v>
      </c>
      <c r="C497" s="14">
        <v>0</v>
      </c>
      <c r="D497" s="58">
        <f t="shared" si="14"/>
        <v>0</v>
      </c>
      <c r="E497" s="14">
        <v>0</v>
      </c>
      <c r="F497" s="14">
        <v>0</v>
      </c>
      <c r="G497" s="40">
        <v>0</v>
      </c>
      <c r="H497" s="59" t="e">
        <f t="shared" si="15"/>
        <v>#DIV/0!</v>
      </c>
      <c r="I497" s="40"/>
      <c r="J497" s="40"/>
      <c r="K497" s="40"/>
      <c r="L497" s="40"/>
      <c r="M497" s="41" t="s">
        <v>226</v>
      </c>
      <c r="N497" s="42"/>
      <c r="O497" s="42"/>
      <c r="P497" s="42"/>
      <c r="Q497" s="42"/>
      <c r="R497" s="42"/>
    </row>
    <row r="498" spans="1:18" x14ac:dyDescent="0.25">
      <c r="A498" s="46" t="s">
        <v>183</v>
      </c>
      <c r="B498" s="14">
        <v>1.83</v>
      </c>
      <c r="C498" s="14">
        <v>2</v>
      </c>
      <c r="D498" s="58">
        <f t="shared" si="14"/>
        <v>1.8866666666666667</v>
      </c>
      <c r="E498" s="14">
        <v>85652.2</v>
      </c>
      <c r="F498" s="14">
        <v>84956.2</v>
      </c>
      <c r="G498" s="40">
        <v>-696</v>
      </c>
      <c r="H498" s="59">
        <f t="shared" si="15"/>
        <v>3752.4823321554773</v>
      </c>
      <c r="I498" s="40"/>
      <c r="J498" s="40"/>
      <c r="K498" s="40"/>
      <c r="L498" s="40"/>
      <c r="M498" s="41" t="s">
        <v>226</v>
      </c>
      <c r="N498" s="42"/>
      <c r="O498" s="42"/>
      <c r="P498" s="42"/>
      <c r="Q498" s="42"/>
      <c r="R498" s="42"/>
    </row>
    <row r="499" spans="1:18" x14ac:dyDescent="0.25">
      <c r="A499" s="46" t="s">
        <v>184</v>
      </c>
      <c r="B499" s="14">
        <v>6.22</v>
      </c>
      <c r="C499" s="14">
        <v>5.33</v>
      </c>
      <c r="D499" s="58">
        <f t="shared" si="14"/>
        <v>5.9233333333333329</v>
      </c>
      <c r="E499" s="14">
        <v>347763.29</v>
      </c>
      <c r="F499" s="14">
        <v>378403.66</v>
      </c>
      <c r="G499" s="40">
        <v>30640.369999999995</v>
      </c>
      <c r="H499" s="59">
        <f t="shared" si="15"/>
        <v>5323.6305571187395</v>
      </c>
      <c r="I499" s="40"/>
      <c r="J499" s="40"/>
      <c r="K499" s="40"/>
      <c r="L499" s="40"/>
      <c r="M499" s="41" t="s">
        <v>226</v>
      </c>
      <c r="N499" s="42"/>
      <c r="O499" s="42"/>
      <c r="P499" s="42"/>
      <c r="Q499" s="42"/>
      <c r="R499" s="42"/>
    </row>
    <row r="500" spans="1:18" x14ac:dyDescent="0.25">
      <c r="A500" s="46" t="s">
        <v>185</v>
      </c>
      <c r="B500" s="14">
        <v>11.74</v>
      </c>
      <c r="C500" s="14">
        <v>13.33</v>
      </c>
      <c r="D500" s="58">
        <f t="shared" si="14"/>
        <v>12.270000000000001</v>
      </c>
      <c r="E500" s="14">
        <v>923860.38</v>
      </c>
      <c r="F500" s="14">
        <v>1002370.57</v>
      </c>
      <c r="G500" s="40">
        <v>78510.189999999944</v>
      </c>
      <c r="H500" s="59">
        <f t="shared" si="15"/>
        <v>6807.7327492529193</v>
      </c>
      <c r="I500" s="40"/>
      <c r="J500" s="40"/>
      <c r="K500" s="40"/>
      <c r="L500" s="40"/>
      <c r="M500" s="41" t="s">
        <v>226</v>
      </c>
      <c r="N500" s="42"/>
      <c r="O500" s="42"/>
      <c r="P500" s="42"/>
      <c r="Q500" s="42"/>
      <c r="R500" s="42"/>
    </row>
    <row r="501" spans="1:18" s="39" customFormat="1" x14ac:dyDescent="0.25">
      <c r="A501" s="47"/>
      <c r="B501" s="48">
        <f>SUM(B497:B500)</f>
        <v>19.79</v>
      </c>
      <c r="C501" s="48">
        <f>SUM(C497:C500)</f>
        <v>20.66</v>
      </c>
      <c r="D501" s="57">
        <f t="shared" si="14"/>
        <v>20.079999999999998</v>
      </c>
      <c r="E501" s="48"/>
      <c r="F501" s="48">
        <f>SUM(F497:F500)</f>
        <v>1465730.43</v>
      </c>
      <c r="G501" s="43"/>
      <c r="H501" s="60">
        <f t="shared" si="15"/>
        <v>6082.8786105577683</v>
      </c>
      <c r="I501" s="43"/>
      <c r="J501" s="43"/>
      <c r="K501" s="43"/>
      <c r="L501" s="43"/>
      <c r="M501" s="44"/>
      <c r="N501" s="45"/>
      <c r="O501" s="45"/>
      <c r="P501" s="45"/>
      <c r="Q501" s="45"/>
      <c r="R501" s="45"/>
    </row>
    <row r="502" spans="1:18" x14ac:dyDescent="0.25">
      <c r="A502" s="46" t="s">
        <v>182</v>
      </c>
      <c r="B502" s="14">
        <v>1.1200000000000001</v>
      </c>
      <c r="C502" s="14">
        <v>1</v>
      </c>
      <c r="D502" s="58">
        <f t="shared" si="14"/>
        <v>1.08</v>
      </c>
      <c r="E502" s="14">
        <v>44055.65</v>
      </c>
      <c r="F502" s="14">
        <v>40191.79</v>
      </c>
      <c r="G502" s="40">
        <v>-3863.8600000000006</v>
      </c>
      <c r="H502" s="59">
        <f t="shared" si="15"/>
        <v>3101.2183641975312</v>
      </c>
      <c r="I502" s="40"/>
      <c r="J502" s="40"/>
      <c r="K502" s="40"/>
      <c r="L502" s="40"/>
      <c r="M502" s="41" t="s">
        <v>225</v>
      </c>
      <c r="N502" s="42"/>
      <c r="O502" s="42"/>
      <c r="P502" s="42"/>
      <c r="Q502" s="42"/>
      <c r="R502" s="42"/>
    </row>
    <row r="503" spans="1:18" x14ac:dyDescent="0.25">
      <c r="A503" s="46" t="s">
        <v>183</v>
      </c>
      <c r="B503" s="14">
        <v>4.4800000000000004</v>
      </c>
      <c r="C503" s="14">
        <v>3.17</v>
      </c>
      <c r="D503" s="58">
        <f t="shared" si="14"/>
        <v>4.0433333333333339</v>
      </c>
      <c r="E503" s="14">
        <v>182569.58</v>
      </c>
      <c r="F503" s="14">
        <v>196706.19</v>
      </c>
      <c r="G503" s="40">
        <v>14136.610000000015</v>
      </c>
      <c r="H503" s="59">
        <f t="shared" si="15"/>
        <v>4054.1259274525964</v>
      </c>
      <c r="I503" s="40"/>
      <c r="J503" s="40"/>
      <c r="K503" s="40"/>
      <c r="L503" s="40"/>
      <c r="M503" s="41" t="s">
        <v>225</v>
      </c>
      <c r="N503" s="42"/>
      <c r="O503" s="42"/>
      <c r="P503" s="42"/>
      <c r="Q503" s="42"/>
      <c r="R503" s="42"/>
    </row>
    <row r="504" spans="1:18" x14ac:dyDescent="0.25">
      <c r="A504" s="46" t="s">
        <v>184</v>
      </c>
      <c r="B504" s="14">
        <v>13.25</v>
      </c>
      <c r="C504" s="14">
        <v>13.58</v>
      </c>
      <c r="D504" s="58">
        <f t="shared" si="14"/>
        <v>13.36</v>
      </c>
      <c r="E504" s="14">
        <v>786172.86</v>
      </c>
      <c r="F504" s="14">
        <v>800958.46</v>
      </c>
      <c r="G504" s="40">
        <v>14785.599999999977</v>
      </c>
      <c r="H504" s="59">
        <f t="shared" si="15"/>
        <v>4995.9983782435129</v>
      </c>
      <c r="I504" s="40"/>
      <c r="J504" s="40"/>
      <c r="K504" s="40"/>
      <c r="L504" s="40"/>
      <c r="M504" s="41" t="s">
        <v>225</v>
      </c>
      <c r="N504" s="42"/>
      <c r="O504" s="42"/>
      <c r="P504" s="42"/>
      <c r="Q504" s="42"/>
      <c r="R504" s="42"/>
    </row>
    <row r="505" spans="1:18" x14ac:dyDescent="0.25">
      <c r="A505" s="46" t="s">
        <v>185</v>
      </c>
      <c r="B505" s="14">
        <v>14.809999999999999</v>
      </c>
      <c r="C505" s="14">
        <v>16.939999999999998</v>
      </c>
      <c r="D505" s="58">
        <f t="shared" si="14"/>
        <v>15.519999999999998</v>
      </c>
      <c r="E505" s="14">
        <v>1168683.45</v>
      </c>
      <c r="F505" s="14">
        <v>1205727.73</v>
      </c>
      <c r="G505" s="40">
        <v>37044.280000000028</v>
      </c>
      <c r="H505" s="59">
        <f t="shared" si="15"/>
        <v>6474.053533075602</v>
      </c>
      <c r="I505" s="40"/>
      <c r="J505" s="40"/>
      <c r="K505" s="40"/>
      <c r="L505" s="40"/>
      <c r="M505" s="41" t="s">
        <v>225</v>
      </c>
      <c r="N505" s="42"/>
      <c r="O505" s="42"/>
      <c r="P505" s="42"/>
      <c r="Q505" s="42"/>
      <c r="R505" s="42"/>
    </row>
    <row r="506" spans="1:18" s="39" customFormat="1" x14ac:dyDescent="0.25">
      <c r="A506" s="47"/>
      <c r="B506" s="48">
        <f>SUM(B502:B505)</f>
        <v>33.659999999999997</v>
      </c>
      <c r="C506" s="48">
        <f>SUM(C502:C505)</f>
        <v>34.69</v>
      </c>
      <c r="D506" s="57">
        <f t="shared" si="14"/>
        <v>34.00333333333333</v>
      </c>
      <c r="E506" s="48"/>
      <c r="F506" s="48">
        <f>SUM(F502:F505)</f>
        <v>2243584.17</v>
      </c>
      <c r="G506" s="43"/>
      <c r="H506" s="60">
        <f t="shared" si="15"/>
        <v>5498.4417459072647</v>
      </c>
      <c r="I506" s="43"/>
      <c r="J506" s="43"/>
      <c r="K506" s="43"/>
      <c r="L506" s="43"/>
      <c r="M506" s="44"/>
      <c r="N506" s="45"/>
      <c r="O506" s="45"/>
      <c r="P506" s="45"/>
      <c r="Q506" s="45"/>
      <c r="R506" s="45"/>
    </row>
    <row r="507" spans="1:18" x14ac:dyDescent="0.25">
      <c r="A507" s="46" t="s">
        <v>182</v>
      </c>
      <c r="B507" s="14">
        <v>3.71</v>
      </c>
      <c r="C507" s="14">
        <v>4.21</v>
      </c>
      <c r="D507" s="58">
        <f t="shared" si="14"/>
        <v>3.8766666666666665</v>
      </c>
      <c r="E507" s="14">
        <v>158635.04</v>
      </c>
      <c r="F507" s="14">
        <v>178838.12</v>
      </c>
      <c r="G507" s="40">
        <v>20203.079999999987</v>
      </c>
      <c r="H507" s="59">
        <f t="shared" si="15"/>
        <v>3844.3276010318145</v>
      </c>
      <c r="I507" s="40"/>
      <c r="J507" s="40"/>
      <c r="K507" s="40"/>
      <c r="L507" s="40"/>
      <c r="M507" s="41" t="s">
        <v>224</v>
      </c>
      <c r="N507" s="42"/>
      <c r="O507" s="42"/>
      <c r="P507" s="42"/>
      <c r="Q507" s="42"/>
      <c r="R507" s="42"/>
    </row>
    <row r="508" spans="1:18" x14ac:dyDescent="0.25">
      <c r="A508" s="46" t="s">
        <v>183</v>
      </c>
      <c r="B508" s="14">
        <v>27.84</v>
      </c>
      <c r="C508" s="14">
        <v>22.35</v>
      </c>
      <c r="D508" s="58">
        <f t="shared" si="14"/>
        <v>26.01</v>
      </c>
      <c r="E508" s="14">
        <v>1176176.55</v>
      </c>
      <c r="F508" s="14">
        <v>1290325.1299999999</v>
      </c>
      <c r="G508" s="40">
        <v>114148.57999999984</v>
      </c>
      <c r="H508" s="59">
        <f t="shared" si="15"/>
        <v>4134.0674420094829</v>
      </c>
      <c r="I508" s="40"/>
      <c r="J508" s="40"/>
      <c r="K508" s="40"/>
      <c r="L508" s="40"/>
      <c r="M508" s="41" t="s">
        <v>224</v>
      </c>
      <c r="N508" s="42"/>
      <c r="O508" s="42"/>
      <c r="P508" s="42"/>
      <c r="Q508" s="42"/>
      <c r="R508" s="42"/>
    </row>
    <row r="509" spans="1:18" x14ac:dyDescent="0.25">
      <c r="A509" s="46" t="s">
        <v>184</v>
      </c>
      <c r="B509" s="14">
        <v>12.7</v>
      </c>
      <c r="C509" s="14">
        <v>14.38</v>
      </c>
      <c r="D509" s="58">
        <f t="shared" si="14"/>
        <v>13.26</v>
      </c>
      <c r="E509" s="14">
        <v>781328.33</v>
      </c>
      <c r="F509" s="14">
        <v>876302.11</v>
      </c>
      <c r="G509" s="40">
        <v>94973.780000000028</v>
      </c>
      <c r="H509" s="59">
        <f t="shared" si="15"/>
        <v>5507.1776646556063</v>
      </c>
      <c r="I509" s="40"/>
      <c r="J509" s="40"/>
      <c r="K509" s="40"/>
      <c r="L509" s="40"/>
      <c r="M509" s="41" t="s">
        <v>224</v>
      </c>
      <c r="N509" s="42"/>
      <c r="O509" s="42"/>
      <c r="P509" s="42"/>
      <c r="Q509" s="42"/>
      <c r="R509" s="42"/>
    </row>
    <row r="510" spans="1:18" x14ac:dyDescent="0.25">
      <c r="A510" s="46" t="s">
        <v>185</v>
      </c>
      <c r="B510" s="14">
        <v>119.06</v>
      </c>
      <c r="C510" s="14">
        <v>118.54</v>
      </c>
      <c r="D510" s="58">
        <f t="shared" si="14"/>
        <v>118.88666666666667</v>
      </c>
      <c r="E510" s="14">
        <v>8935833.6300000008</v>
      </c>
      <c r="F510" s="14">
        <v>9372291.3699999992</v>
      </c>
      <c r="G510" s="40">
        <v>436457.73999999836</v>
      </c>
      <c r="H510" s="59">
        <f t="shared" si="15"/>
        <v>6569.485903942129</v>
      </c>
      <c r="I510" s="40"/>
      <c r="J510" s="40"/>
      <c r="K510" s="40"/>
      <c r="L510" s="40"/>
      <c r="M510" s="41" t="s">
        <v>224</v>
      </c>
      <c r="N510" s="42"/>
      <c r="O510" s="42"/>
      <c r="P510" s="42"/>
      <c r="Q510" s="42"/>
      <c r="R510" s="42"/>
    </row>
    <row r="511" spans="1:18" s="39" customFormat="1" x14ac:dyDescent="0.25">
      <c r="A511" s="47"/>
      <c r="B511" s="48">
        <f>SUM(B507:B510)</f>
        <v>163.31</v>
      </c>
      <c r="C511" s="48">
        <f>SUM(C507:C510)</f>
        <v>159.48000000000002</v>
      </c>
      <c r="D511" s="57">
        <f t="shared" si="14"/>
        <v>162.03333333333333</v>
      </c>
      <c r="E511" s="48"/>
      <c r="F511" s="48">
        <f>SUM(F507:F510)</f>
        <v>11717756.729999999</v>
      </c>
      <c r="G511" s="43"/>
      <c r="H511" s="60">
        <f t="shared" si="15"/>
        <v>6026.4126362888283</v>
      </c>
      <c r="I511" s="43"/>
      <c r="J511" s="43"/>
      <c r="K511" s="43"/>
      <c r="L511" s="43"/>
      <c r="M511" s="44"/>
      <c r="N511" s="45"/>
      <c r="O511" s="45"/>
      <c r="P511" s="45"/>
      <c r="Q511" s="45"/>
      <c r="R511" s="45"/>
    </row>
    <row r="512" spans="1:18" x14ac:dyDescent="0.25">
      <c r="A512" s="46" t="s">
        <v>182</v>
      </c>
      <c r="B512" s="14">
        <v>6.28</v>
      </c>
      <c r="C512" s="14">
        <v>3.21</v>
      </c>
      <c r="D512" s="58">
        <f t="shared" si="14"/>
        <v>5.2566666666666668</v>
      </c>
      <c r="E512" s="14">
        <v>213103.86</v>
      </c>
      <c r="F512" s="14">
        <v>223145.92</v>
      </c>
      <c r="G512" s="40">
        <v>10042.060000000027</v>
      </c>
      <c r="H512" s="59">
        <f t="shared" si="15"/>
        <v>3537.5066582117947</v>
      </c>
      <c r="I512" s="40"/>
      <c r="J512" s="40"/>
      <c r="K512" s="40"/>
      <c r="L512" s="40"/>
      <c r="M512" s="41" t="s">
        <v>223</v>
      </c>
      <c r="N512" s="42"/>
      <c r="O512" s="42"/>
      <c r="P512" s="42"/>
      <c r="Q512" s="42"/>
      <c r="R512" s="42"/>
    </row>
    <row r="513" spans="1:18" x14ac:dyDescent="0.25">
      <c r="A513" s="46" t="s">
        <v>183</v>
      </c>
      <c r="B513" s="14">
        <v>8.91</v>
      </c>
      <c r="C513" s="14">
        <v>15.52</v>
      </c>
      <c r="D513" s="58">
        <f t="shared" si="14"/>
        <v>11.113333333333335</v>
      </c>
      <c r="E513" s="14">
        <v>507855.27</v>
      </c>
      <c r="F513" s="14">
        <v>495436.74</v>
      </c>
      <c r="G513" s="40">
        <v>-12418.530000000028</v>
      </c>
      <c r="H513" s="59">
        <f t="shared" si="15"/>
        <v>3715.0325434913011</v>
      </c>
      <c r="I513" s="40"/>
      <c r="J513" s="40"/>
      <c r="K513" s="40"/>
      <c r="L513" s="40"/>
      <c r="M513" s="41" t="s">
        <v>223</v>
      </c>
      <c r="N513" s="42"/>
      <c r="O513" s="42"/>
      <c r="P513" s="42"/>
      <c r="Q513" s="42"/>
      <c r="R513" s="42"/>
    </row>
    <row r="514" spans="1:18" x14ac:dyDescent="0.25">
      <c r="A514" s="46" t="s">
        <v>184</v>
      </c>
      <c r="B514" s="14">
        <v>12.3</v>
      </c>
      <c r="C514" s="14">
        <v>10.72</v>
      </c>
      <c r="D514" s="58">
        <f t="shared" si="14"/>
        <v>11.773333333333333</v>
      </c>
      <c r="E514" s="14">
        <v>691366.45</v>
      </c>
      <c r="F514" s="14">
        <v>643775.94999999995</v>
      </c>
      <c r="G514" s="40">
        <v>-47590.5</v>
      </c>
      <c r="H514" s="59">
        <f t="shared" si="15"/>
        <v>4556.7380379388442</v>
      </c>
      <c r="I514" s="40"/>
      <c r="J514" s="40"/>
      <c r="K514" s="40"/>
      <c r="L514" s="40"/>
      <c r="M514" s="41" t="s">
        <v>223</v>
      </c>
      <c r="N514" s="42"/>
      <c r="O514" s="42"/>
      <c r="P514" s="42"/>
      <c r="Q514" s="42"/>
      <c r="R514" s="42"/>
    </row>
    <row r="515" spans="1:18" x14ac:dyDescent="0.25">
      <c r="A515" s="46" t="s">
        <v>185</v>
      </c>
      <c r="B515" s="14">
        <v>65.42</v>
      </c>
      <c r="C515" s="14">
        <v>69.900000000000006</v>
      </c>
      <c r="D515" s="58">
        <f t="shared" ref="D515:D578" si="16">(B515*8+C515*4)/12</f>
        <v>66.913333333333341</v>
      </c>
      <c r="E515" s="14">
        <v>5034071.04</v>
      </c>
      <c r="F515" s="14">
        <v>5072734.3499999996</v>
      </c>
      <c r="G515" s="40">
        <v>38663.30999999959</v>
      </c>
      <c r="H515" s="59">
        <f t="shared" ref="H515:H578" si="17">(F515/D515)/12</f>
        <v>6317.5430282953057</v>
      </c>
      <c r="I515" s="40"/>
      <c r="J515" s="40"/>
      <c r="K515" s="40"/>
      <c r="L515" s="40"/>
      <c r="M515" s="41" t="s">
        <v>223</v>
      </c>
      <c r="N515" s="42"/>
      <c r="O515" s="42"/>
      <c r="P515" s="42"/>
      <c r="Q515" s="42"/>
      <c r="R515" s="42"/>
    </row>
    <row r="516" spans="1:18" s="39" customFormat="1" x14ac:dyDescent="0.25">
      <c r="A516" s="47"/>
      <c r="B516" s="48">
        <f>SUM(B512:B515)</f>
        <v>92.91</v>
      </c>
      <c r="C516" s="48">
        <f>SUM(C512:C515)</f>
        <v>99.350000000000009</v>
      </c>
      <c r="D516" s="57">
        <f t="shared" si="16"/>
        <v>95.056666666666672</v>
      </c>
      <c r="E516" s="48"/>
      <c r="F516" s="48">
        <f>SUM(F512:F515)</f>
        <v>6435092.959999999</v>
      </c>
      <c r="G516" s="43"/>
      <c r="H516" s="60">
        <f t="shared" si="17"/>
        <v>5641.4533085527919</v>
      </c>
      <c r="I516" s="43"/>
      <c r="J516" s="43"/>
      <c r="K516" s="43"/>
      <c r="L516" s="43"/>
      <c r="M516" s="44"/>
      <c r="N516" s="45"/>
      <c r="O516" s="45"/>
      <c r="P516" s="45"/>
      <c r="Q516" s="45"/>
      <c r="R516" s="45"/>
    </row>
    <row r="517" spans="1:18" x14ac:dyDescent="0.25">
      <c r="A517" s="46" t="s">
        <v>182</v>
      </c>
      <c r="B517" s="14">
        <v>0.28000000000000003</v>
      </c>
      <c r="C517" s="14">
        <v>1.61</v>
      </c>
      <c r="D517" s="58">
        <f t="shared" si="16"/>
        <v>0.72333333333333327</v>
      </c>
      <c r="E517" s="14">
        <v>30259.54</v>
      </c>
      <c r="F517" s="14">
        <v>29506.28</v>
      </c>
      <c r="G517" s="40">
        <v>-753.26000000000204</v>
      </c>
      <c r="H517" s="59">
        <f t="shared" si="17"/>
        <v>3399.3410138248851</v>
      </c>
      <c r="I517" s="40"/>
      <c r="J517" s="40"/>
      <c r="K517" s="40"/>
      <c r="L517" s="40"/>
      <c r="M517" s="41" t="s">
        <v>222</v>
      </c>
      <c r="N517" s="42"/>
      <c r="O517" s="42"/>
      <c r="P517" s="42"/>
      <c r="Q517" s="42"/>
      <c r="R517" s="42"/>
    </row>
    <row r="518" spans="1:18" x14ac:dyDescent="0.25">
      <c r="A518" s="46" t="s">
        <v>183</v>
      </c>
      <c r="B518" s="14">
        <v>1.9300000000000002</v>
      </c>
      <c r="C518" s="14">
        <v>3</v>
      </c>
      <c r="D518" s="58">
        <f t="shared" si="16"/>
        <v>2.2866666666666666</v>
      </c>
      <c r="E518" s="14">
        <v>104323.78</v>
      </c>
      <c r="F518" s="14">
        <v>112907.79</v>
      </c>
      <c r="G518" s="40">
        <v>8584.0099999999948</v>
      </c>
      <c r="H518" s="59">
        <f t="shared" si="17"/>
        <v>4114.7153790087459</v>
      </c>
      <c r="I518" s="40"/>
      <c r="J518" s="40"/>
      <c r="K518" s="40"/>
      <c r="L518" s="40"/>
      <c r="M518" s="41" t="s">
        <v>222</v>
      </c>
      <c r="N518" s="42"/>
      <c r="O518" s="42"/>
      <c r="P518" s="42"/>
      <c r="Q518" s="42"/>
      <c r="R518" s="42"/>
    </row>
    <row r="519" spans="1:18" x14ac:dyDescent="0.25">
      <c r="A519" s="46" t="s">
        <v>184</v>
      </c>
      <c r="B519" s="14">
        <v>9.56</v>
      </c>
      <c r="C519" s="14">
        <v>7.83</v>
      </c>
      <c r="D519" s="58">
        <f t="shared" si="16"/>
        <v>8.9833333333333343</v>
      </c>
      <c r="E519" s="14">
        <v>527125.78</v>
      </c>
      <c r="F519" s="14">
        <v>548992.74</v>
      </c>
      <c r="G519" s="40">
        <v>21866.959999999963</v>
      </c>
      <c r="H519" s="59">
        <f t="shared" si="17"/>
        <v>5092.6970315398876</v>
      </c>
      <c r="I519" s="40"/>
      <c r="J519" s="40"/>
      <c r="K519" s="40"/>
      <c r="L519" s="40"/>
      <c r="M519" s="41" t="s">
        <v>222</v>
      </c>
      <c r="N519" s="42"/>
      <c r="O519" s="42"/>
      <c r="P519" s="42"/>
      <c r="Q519" s="42"/>
      <c r="R519" s="42"/>
    </row>
    <row r="520" spans="1:18" x14ac:dyDescent="0.25">
      <c r="A520" s="46" t="s">
        <v>185</v>
      </c>
      <c r="B520" s="14">
        <v>27.54</v>
      </c>
      <c r="C520" s="14">
        <v>27</v>
      </c>
      <c r="D520" s="58">
        <f t="shared" si="16"/>
        <v>27.36</v>
      </c>
      <c r="E520" s="14">
        <v>2056036.35</v>
      </c>
      <c r="F520" s="14">
        <v>2166601.7200000002</v>
      </c>
      <c r="G520" s="40">
        <v>110565.37000000011</v>
      </c>
      <c r="H520" s="59">
        <f t="shared" si="17"/>
        <v>6599.0549463937632</v>
      </c>
      <c r="I520" s="40"/>
      <c r="J520" s="40"/>
      <c r="K520" s="40"/>
      <c r="L520" s="40"/>
      <c r="M520" s="41" t="s">
        <v>222</v>
      </c>
      <c r="N520" s="42"/>
      <c r="O520" s="42"/>
      <c r="P520" s="42"/>
      <c r="Q520" s="42"/>
      <c r="R520" s="42"/>
    </row>
    <row r="521" spans="1:18" s="39" customFormat="1" x14ac:dyDescent="0.25">
      <c r="A521" s="47"/>
      <c r="B521" s="48">
        <f>SUM(B517:B520)</f>
        <v>39.31</v>
      </c>
      <c r="C521" s="48">
        <f>SUM(C517:C520)</f>
        <v>39.44</v>
      </c>
      <c r="D521" s="57">
        <f t="shared" si="16"/>
        <v>39.353333333333332</v>
      </c>
      <c r="E521" s="48"/>
      <c r="F521" s="48">
        <f>SUM(F517:F520)</f>
        <v>2858008.5300000003</v>
      </c>
      <c r="G521" s="43"/>
      <c r="H521" s="60">
        <f t="shared" si="17"/>
        <v>6052.0255166864308</v>
      </c>
      <c r="I521" s="43"/>
      <c r="J521" s="43"/>
      <c r="K521" s="43"/>
      <c r="L521" s="43"/>
      <c r="M521" s="44"/>
      <c r="N521" s="45"/>
      <c r="O521" s="45"/>
      <c r="P521" s="45"/>
      <c r="Q521" s="45"/>
      <c r="R521" s="45"/>
    </row>
    <row r="522" spans="1:18" x14ac:dyDescent="0.25">
      <c r="A522" s="46" t="s">
        <v>182</v>
      </c>
      <c r="B522" s="14">
        <v>2.0099999999999998</v>
      </c>
      <c r="C522" s="14">
        <v>1</v>
      </c>
      <c r="D522" s="58">
        <f t="shared" si="16"/>
        <v>1.6733333333333331</v>
      </c>
      <c r="E522" s="14">
        <v>67819</v>
      </c>
      <c r="F522" s="14">
        <v>78596.63</v>
      </c>
      <c r="G522" s="40">
        <v>10777.630000000005</v>
      </c>
      <c r="H522" s="59">
        <f t="shared" si="17"/>
        <v>3914.1748007968131</v>
      </c>
      <c r="I522" s="40"/>
      <c r="J522" s="40"/>
      <c r="K522" s="40"/>
      <c r="L522" s="40"/>
      <c r="M522" s="41" t="s">
        <v>221</v>
      </c>
      <c r="N522" s="42"/>
      <c r="O522" s="42"/>
      <c r="P522" s="42"/>
      <c r="Q522" s="42"/>
      <c r="R522" s="42"/>
    </row>
    <row r="523" spans="1:18" x14ac:dyDescent="0.25">
      <c r="A523" s="46" t="s">
        <v>183</v>
      </c>
      <c r="B523" s="14">
        <v>2.71</v>
      </c>
      <c r="C523" s="14">
        <v>3.72</v>
      </c>
      <c r="D523" s="58">
        <f t="shared" si="16"/>
        <v>3.0466666666666669</v>
      </c>
      <c r="E523" s="14">
        <v>138750.63</v>
      </c>
      <c r="F523" s="14">
        <v>140105.64000000001</v>
      </c>
      <c r="G523" s="40">
        <v>1355.0100000000093</v>
      </c>
      <c r="H523" s="59">
        <f t="shared" si="17"/>
        <v>3832.2111597374183</v>
      </c>
      <c r="I523" s="40"/>
      <c r="J523" s="40"/>
      <c r="K523" s="40"/>
      <c r="L523" s="40"/>
      <c r="M523" s="41" t="s">
        <v>221</v>
      </c>
      <c r="N523" s="42"/>
      <c r="O523" s="42"/>
      <c r="P523" s="42"/>
      <c r="Q523" s="42"/>
      <c r="R523" s="42"/>
    </row>
    <row r="524" spans="1:18" x14ac:dyDescent="0.25">
      <c r="A524" s="46" t="s">
        <v>184</v>
      </c>
      <c r="B524" s="14">
        <v>5.58</v>
      </c>
      <c r="C524" s="14">
        <v>4.13</v>
      </c>
      <c r="D524" s="58">
        <f t="shared" si="16"/>
        <v>5.0966666666666667</v>
      </c>
      <c r="E524" s="14">
        <v>298702.95</v>
      </c>
      <c r="F524" s="14">
        <v>319886.99</v>
      </c>
      <c r="G524" s="40">
        <v>21184.039999999979</v>
      </c>
      <c r="H524" s="59">
        <f t="shared" si="17"/>
        <v>5230.3301177240019</v>
      </c>
      <c r="I524" s="40"/>
      <c r="J524" s="40"/>
      <c r="K524" s="40"/>
      <c r="L524" s="40"/>
      <c r="M524" s="41" t="s">
        <v>221</v>
      </c>
      <c r="N524" s="42"/>
      <c r="O524" s="42"/>
      <c r="P524" s="42"/>
      <c r="Q524" s="42"/>
      <c r="R524" s="42"/>
    </row>
    <row r="525" spans="1:18" x14ac:dyDescent="0.25">
      <c r="A525" s="46" t="s">
        <v>185</v>
      </c>
      <c r="B525" s="14">
        <v>29.24</v>
      </c>
      <c r="C525" s="14">
        <v>29.3</v>
      </c>
      <c r="D525" s="58">
        <f t="shared" si="16"/>
        <v>29.26</v>
      </c>
      <c r="E525" s="14">
        <v>2199443.0299999998</v>
      </c>
      <c r="F525" s="14">
        <v>2167562.36</v>
      </c>
      <c r="G525" s="40">
        <v>-31880.669999999925</v>
      </c>
      <c r="H525" s="59">
        <f t="shared" si="17"/>
        <v>6173.2808156755518</v>
      </c>
      <c r="I525" s="40"/>
      <c r="J525" s="40"/>
      <c r="K525" s="40"/>
      <c r="L525" s="40"/>
      <c r="M525" s="41" t="s">
        <v>221</v>
      </c>
      <c r="N525" s="42"/>
      <c r="O525" s="42"/>
      <c r="P525" s="42"/>
      <c r="Q525" s="42"/>
      <c r="R525" s="42"/>
    </row>
    <row r="526" spans="1:18" s="39" customFormat="1" x14ac:dyDescent="0.25">
      <c r="A526" s="47"/>
      <c r="B526" s="48">
        <f>SUM(B522:B525)</f>
        <v>39.54</v>
      </c>
      <c r="C526" s="48">
        <f>SUM(C522:C525)</f>
        <v>38.150000000000006</v>
      </c>
      <c r="D526" s="57">
        <f t="shared" si="16"/>
        <v>39.076666666666668</v>
      </c>
      <c r="E526" s="48"/>
      <c r="F526" s="48">
        <f>SUM(F522:F525)</f>
        <v>2706151.62</v>
      </c>
      <c r="G526" s="43"/>
      <c r="H526" s="60">
        <f t="shared" si="17"/>
        <v>5771.0304956069267</v>
      </c>
      <c r="I526" s="43"/>
      <c r="J526" s="43"/>
      <c r="K526" s="43"/>
      <c r="L526" s="43"/>
      <c r="M526" s="44"/>
      <c r="N526" s="45"/>
      <c r="O526" s="45"/>
      <c r="P526" s="45"/>
      <c r="Q526" s="45"/>
      <c r="R526" s="45"/>
    </row>
    <row r="527" spans="1:18" x14ac:dyDescent="0.25">
      <c r="A527" s="46" t="s">
        <v>182</v>
      </c>
      <c r="B527" s="14">
        <v>1.89</v>
      </c>
      <c r="C527" s="14">
        <v>2.61</v>
      </c>
      <c r="D527" s="58">
        <f t="shared" si="16"/>
        <v>2.13</v>
      </c>
      <c r="E527" s="14">
        <v>87398.39</v>
      </c>
      <c r="F527" s="14">
        <v>96629.11</v>
      </c>
      <c r="G527" s="40">
        <v>9230.7200000000012</v>
      </c>
      <c r="H527" s="59">
        <f t="shared" si="17"/>
        <v>3780.4816118935837</v>
      </c>
      <c r="I527" s="40"/>
      <c r="J527" s="40"/>
      <c r="K527" s="40"/>
      <c r="L527" s="40"/>
      <c r="M527" s="41" t="s">
        <v>220</v>
      </c>
      <c r="N527" s="42"/>
      <c r="O527" s="42"/>
      <c r="P527" s="42"/>
      <c r="Q527" s="42"/>
      <c r="R527" s="42"/>
    </row>
    <row r="528" spans="1:18" x14ac:dyDescent="0.25">
      <c r="A528" s="46" t="s">
        <v>183</v>
      </c>
      <c r="B528" s="14">
        <v>7.36</v>
      </c>
      <c r="C528" s="14">
        <v>6.63</v>
      </c>
      <c r="D528" s="58">
        <f t="shared" si="16"/>
        <v>7.1166666666666671</v>
      </c>
      <c r="E528" s="14">
        <v>322274.53999999998</v>
      </c>
      <c r="F528" s="14">
        <v>349921.21</v>
      </c>
      <c r="G528" s="40">
        <v>27646.670000000042</v>
      </c>
      <c r="H528" s="59">
        <f t="shared" si="17"/>
        <v>4097.4380562060887</v>
      </c>
      <c r="I528" s="40"/>
      <c r="J528" s="40"/>
      <c r="K528" s="40"/>
      <c r="L528" s="40"/>
      <c r="M528" s="41" t="s">
        <v>220</v>
      </c>
      <c r="N528" s="42"/>
      <c r="O528" s="42"/>
      <c r="P528" s="42"/>
      <c r="Q528" s="42"/>
      <c r="R528" s="42"/>
    </row>
    <row r="529" spans="1:18" x14ac:dyDescent="0.25">
      <c r="A529" s="46" t="s">
        <v>184</v>
      </c>
      <c r="B529" s="14">
        <v>2.98</v>
      </c>
      <c r="C529" s="14">
        <v>1.99</v>
      </c>
      <c r="D529" s="58">
        <f t="shared" si="16"/>
        <v>2.65</v>
      </c>
      <c r="E529" s="14">
        <v>155128.37</v>
      </c>
      <c r="F529" s="14">
        <v>164752.70000000001</v>
      </c>
      <c r="G529" s="40">
        <v>9624.3300000000163</v>
      </c>
      <c r="H529" s="59">
        <f t="shared" si="17"/>
        <v>5180.9025157232709</v>
      </c>
      <c r="I529" s="40"/>
      <c r="J529" s="40"/>
      <c r="K529" s="40"/>
      <c r="L529" s="40"/>
      <c r="M529" s="41" t="s">
        <v>220</v>
      </c>
      <c r="N529" s="42"/>
      <c r="O529" s="42"/>
      <c r="P529" s="42"/>
      <c r="Q529" s="42"/>
      <c r="R529" s="42"/>
    </row>
    <row r="530" spans="1:18" x14ac:dyDescent="0.25">
      <c r="A530" s="46" t="s">
        <v>185</v>
      </c>
      <c r="B530" s="14">
        <v>23.26</v>
      </c>
      <c r="C530" s="14">
        <v>23.43</v>
      </c>
      <c r="D530" s="58">
        <f t="shared" si="16"/>
        <v>23.316666666666666</v>
      </c>
      <c r="E530" s="14">
        <v>1752809.05</v>
      </c>
      <c r="F530" s="14">
        <v>1829914.84</v>
      </c>
      <c r="G530" s="40">
        <v>77105.790000000037</v>
      </c>
      <c r="H530" s="59">
        <f t="shared" si="17"/>
        <v>6540.0816297355259</v>
      </c>
      <c r="I530" s="40"/>
      <c r="J530" s="40"/>
      <c r="K530" s="40"/>
      <c r="L530" s="40"/>
      <c r="M530" s="41" t="s">
        <v>220</v>
      </c>
      <c r="N530" s="42"/>
      <c r="O530" s="42"/>
      <c r="P530" s="42"/>
      <c r="Q530" s="42"/>
      <c r="R530" s="42"/>
    </row>
    <row r="531" spans="1:18" s="39" customFormat="1" x14ac:dyDescent="0.25">
      <c r="A531" s="47"/>
      <c r="B531" s="48">
        <f>SUM(B527:B530)</f>
        <v>35.49</v>
      </c>
      <c r="C531" s="48">
        <f>SUM(C527:C530)</f>
        <v>34.659999999999997</v>
      </c>
      <c r="D531" s="57">
        <f t="shared" si="16"/>
        <v>35.213333333333331</v>
      </c>
      <c r="E531" s="48"/>
      <c r="F531" s="48">
        <f>SUM(F527:F530)</f>
        <v>2441217.8600000003</v>
      </c>
      <c r="G531" s="43"/>
      <c r="H531" s="60">
        <f t="shared" si="17"/>
        <v>5777.2100056796671</v>
      </c>
      <c r="I531" s="43"/>
      <c r="J531" s="43"/>
      <c r="K531" s="43"/>
      <c r="L531" s="43"/>
      <c r="M531" s="44"/>
      <c r="N531" s="45"/>
      <c r="O531" s="45"/>
      <c r="P531" s="45"/>
      <c r="Q531" s="45"/>
      <c r="R531" s="45"/>
    </row>
    <row r="532" spans="1:18" x14ac:dyDescent="0.25">
      <c r="A532" s="46" t="s">
        <v>182</v>
      </c>
      <c r="B532" s="14">
        <v>6.16</v>
      </c>
      <c r="C532" s="14">
        <v>1.98</v>
      </c>
      <c r="D532" s="58">
        <f t="shared" si="16"/>
        <v>4.7666666666666666</v>
      </c>
      <c r="E532" s="14">
        <v>192493.84</v>
      </c>
      <c r="F532" s="14">
        <v>207551.57</v>
      </c>
      <c r="G532" s="40">
        <v>15057.73000000001</v>
      </c>
      <c r="H532" s="59">
        <f t="shared" si="17"/>
        <v>3628.5239510489514</v>
      </c>
      <c r="I532" s="40"/>
      <c r="J532" s="40"/>
      <c r="K532" s="40"/>
      <c r="L532" s="40"/>
      <c r="M532" s="41" t="s">
        <v>219</v>
      </c>
      <c r="N532" s="42"/>
      <c r="O532" s="42"/>
      <c r="P532" s="42"/>
      <c r="Q532" s="42"/>
      <c r="R532" s="42"/>
    </row>
    <row r="533" spans="1:18" x14ac:dyDescent="0.25">
      <c r="A533" s="46" t="s">
        <v>183</v>
      </c>
      <c r="B533" s="14">
        <v>5.83</v>
      </c>
      <c r="C533" s="14">
        <v>9.25</v>
      </c>
      <c r="D533" s="58">
        <f t="shared" si="16"/>
        <v>6.97</v>
      </c>
      <c r="E533" s="14">
        <v>318083.8</v>
      </c>
      <c r="F533" s="14">
        <v>369071.24</v>
      </c>
      <c r="G533" s="40">
        <v>50987.44</v>
      </c>
      <c r="H533" s="59">
        <f t="shared" si="17"/>
        <v>4412.6164514586326</v>
      </c>
      <c r="I533" s="40"/>
      <c r="J533" s="40"/>
      <c r="K533" s="40"/>
      <c r="L533" s="40"/>
      <c r="M533" s="41" t="s">
        <v>219</v>
      </c>
      <c r="N533" s="42"/>
      <c r="O533" s="42"/>
      <c r="P533" s="42"/>
      <c r="Q533" s="42"/>
      <c r="R533" s="42"/>
    </row>
    <row r="534" spans="1:18" x14ac:dyDescent="0.25">
      <c r="A534" s="46" t="s">
        <v>184</v>
      </c>
      <c r="B534" s="14">
        <v>6.54</v>
      </c>
      <c r="C534" s="14">
        <v>7.05</v>
      </c>
      <c r="D534" s="58">
        <f t="shared" si="16"/>
        <v>6.71</v>
      </c>
      <c r="E534" s="14">
        <v>395116.51</v>
      </c>
      <c r="F534" s="14">
        <v>408064.88</v>
      </c>
      <c r="G534" s="40">
        <v>12948.369999999995</v>
      </c>
      <c r="H534" s="59">
        <f t="shared" si="17"/>
        <v>5067.8698460009937</v>
      </c>
      <c r="I534" s="40"/>
      <c r="J534" s="40"/>
      <c r="K534" s="40"/>
      <c r="L534" s="40"/>
      <c r="M534" s="41" t="s">
        <v>219</v>
      </c>
      <c r="N534" s="42"/>
      <c r="O534" s="42"/>
      <c r="P534" s="42"/>
      <c r="Q534" s="42"/>
      <c r="R534" s="42"/>
    </row>
    <row r="535" spans="1:18" x14ac:dyDescent="0.25">
      <c r="A535" s="46" t="s">
        <v>185</v>
      </c>
      <c r="B535" s="14">
        <v>33.119999999999997</v>
      </c>
      <c r="C535" s="14">
        <v>33.71</v>
      </c>
      <c r="D535" s="58">
        <f t="shared" si="16"/>
        <v>33.316666666666663</v>
      </c>
      <c r="E535" s="14">
        <v>2504890.9300000002</v>
      </c>
      <c r="F535" s="14">
        <v>2572558.06</v>
      </c>
      <c r="G535" s="40">
        <v>67667.129999999888</v>
      </c>
      <c r="H535" s="59">
        <f t="shared" si="17"/>
        <v>6434.6124562281148</v>
      </c>
      <c r="I535" s="40"/>
      <c r="J535" s="40"/>
      <c r="K535" s="40"/>
      <c r="L535" s="40"/>
      <c r="M535" s="41" t="s">
        <v>219</v>
      </c>
      <c r="N535" s="42"/>
      <c r="O535" s="42"/>
      <c r="P535" s="42"/>
      <c r="Q535" s="42"/>
      <c r="R535" s="42"/>
    </row>
    <row r="536" spans="1:18" s="39" customFormat="1" x14ac:dyDescent="0.25">
      <c r="A536" s="47"/>
      <c r="B536" s="48">
        <f>SUM(B532:B535)</f>
        <v>51.65</v>
      </c>
      <c r="C536" s="48">
        <f>SUM(C532:C535)</f>
        <v>51.99</v>
      </c>
      <c r="D536" s="57">
        <f t="shared" si="16"/>
        <v>51.763333333333328</v>
      </c>
      <c r="E536" s="48"/>
      <c r="F536" s="48">
        <f>SUM(F532:F535)</f>
        <v>3557245.75</v>
      </c>
      <c r="G536" s="43"/>
      <c r="H536" s="60">
        <f t="shared" si="17"/>
        <v>5726.7785272715564</v>
      </c>
      <c r="I536" s="43"/>
      <c r="J536" s="43"/>
      <c r="K536" s="43"/>
      <c r="L536" s="43"/>
      <c r="M536" s="44"/>
      <c r="N536" s="45"/>
      <c r="O536" s="45"/>
      <c r="P536" s="45"/>
      <c r="Q536" s="45"/>
      <c r="R536" s="45"/>
    </row>
    <row r="537" spans="1:18" x14ac:dyDescent="0.25">
      <c r="A537" s="46" t="s">
        <v>182</v>
      </c>
      <c r="B537" s="14">
        <v>12.81</v>
      </c>
      <c r="C537" s="14">
        <v>16.8</v>
      </c>
      <c r="D537" s="58">
        <f t="shared" si="16"/>
        <v>14.14</v>
      </c>
      <c r="E537" s="14">
        <v>579772.28</v>
      </c>
      <c r="F537" s="14">
        <v>816742.34</v>
      </c>
      <c r="G537" s="40">
        <v>236970.05999999994</v>
      </c>
      <c r="H537" s="59">
        <f t="shared" si="17"/>
        <v>4813.4272748703434</v>
      </c>
      <c r="I537" s="40"/>
      <c r="J537" s="40"/>
      <c r="K537" s="40"/>
      <c r="L537" s="40"/>
      <c r="M537" s="41" t="s">
        <v>218</v>
      </c>
      <c r="N537" s="42"/>
      <c r="O537" s="42"/>
      <c r="P537" s="42"/>
      <c r="Q537" s="42"/>
      <c r="R537" s="42"/>
    </row>
    <row r="538" spans="1:18" x14ac:dyDescent="0.25">
      <c r="A538" s="46" t="s">
        <v>183</v>
      </c>
      <c r="B538" s="14">
        <v>32.11</v>
      </c>
      <c r="C538" s="14">
        <v>56.48</v>
      </c>
      <c r="D538" s="58">
        <f t="shared" si="16"/>
        <v>40.233333333333327</v>
      </c>
      <c r="E538" s="14">
        <v>1838837</v>
      </c>
      <c r="F538" s="14">
        <v>2407536.12</v>
      </c>
      <c r="G538" s="40">
        <v>568699.12000000011</v>
      </c>
      <c r="H538" s="59">
        <f t="shared" si="17"/>
        <v>4986.6116818558421</v>
      </c>
      <c r="I538" s="40"/>
      <c r="J538" s="40"/>
      <c r="K538" s="40"/>
      <c r="L538" s="40"/>
      <c r="M538" s="41" t="s">
        <v>218</v>
      </c>
      <c r="N538" s="42"/>
      <c r="O538" s="42"/>
      <c r="P538" s="42"/>
      <c r="Q538" s="42"/>
      <c r="R538" s="42"/>
    </row>
    <row r="539" spans="1:18" x14ac:dyDescent="0.25">
      <c r="A539" s="46" t="s">
        <v>184</v>
      </c>
      <c r="B539" s="14">
        <v>35.25</v>
      </c>
      <c r="C539" s="14">
        <v>57.09</v>
      </c>
      <c r="D539" s="58">
        <f t="shared" si="16"/>
        <v>42.53</v>
      </c>
      <c r="E539" s="14">
        <v>2518675.77</v>
      </c>
      <c r="F539" s="14">
        <v>3146549.54</v>
      </c>
      <c r="G539" s="40">
        <v>627873.77</v>
      </c>
      <c r="H539" s="59">
        <f t="shared" si="17"/>
        <v>6165.3529665334272</v>
      </c>
      <c r="I539" s="40"/>
      <c r="J539" s="40"/>
      <c r="K539" s="40"/>
      <c r="L539" s="40"/>
      <c r="M539" s="41" t="s">
        <v>218</v>
      </c>
      <c r="N539" s="42"/>
      <c r="O539" s="42"/>
      <c r="P539" s="42"/>
      <c r="Q539" s="42"/>
      <c r="R539" s="42"/>
    </row>
    <row r="540" spans="1:18" x14ac:dyDescent="0.25">
      <c r="A540" s="46" t="s">
        <v>185</v>
      </c>
      <c r="B540" s="14">
        <v>79.27</v>
      </c>
      <c r="C540" s="14">
        <v>112.25</v>
      </c>
      <c r="D540" s="58">
        <f t="shared" si="16"/>
        <v>90.263333333333321</v>
      </c>
      <c r="E540" s="14">
        <v>6817221.5800000001</v>
      </c>
      <c r="F540" s="14">
        <v>8665270.9299999997</v>
      </c>
      <c r="G540" s="40">
        <v>1848049.3499999996</v>
      </c>
      <c r="H540" s="59">
        <f t="shared" si="17"/>
        <v>7999.9916263525256</v>
      </c>
      <c r="I540" s="40"/>
      <c r="J540" s="40"/>
      <c r="K540" s="40"/>
      <c r="L540" s="40"/>
      <c r="M540" s="41" t="s">
        <v>218</v>
      </c>
      <c r="N540" s="42"/>
      <c r="O540" s="42"/>
      <c r="P540" s="42"/>
      <c r="Q540" s="42"/>
      <c r="R540" s="42"/>
    </row>
    <row r="541" spans="1:18" s="39" customFormat="1" x14ac:dyDescent="0.25">
      <c r="A541" s="47"/>
      <c r="B541" s="48">
        <f>SUM(B537:B540)</f>
        <v>159.44</v>
      </c>
      <c r="C541" s="48">
        <f>SUM(C537:C540)</f>
        <v>242.62</v>
      </c>
      <c r="D541" s="57">
        <f t="shared" si="16"/>
        <v>187.16666666666666</v>
      </c>
      <c r="E541" s="48"/>
      <c r="F541" s="48">
        <f>SUM(F537:F540)</f>
        <v>15036098.93</v>
      </c>
      <c r="G541" s="43"/>
      <c r="H541" s="60">
        <f t="shared" si="17"/>
        <v>6694.6121682991989</v>
      </c>
      <c r="I541" s="43"/>
      <c r="J541" s="43"/>
      <c r="K541" s="43"/>
      <c r="L541" s="43"/>
      <c r="M541" s="44"/>
      <c r="N541" s="45"/>
      <c r="O541" s="45"/>
      <c r="P541" s="45"/>
      <c r="Q541" s="45"/>
      <c r="R541" s="45"/>
    </row>
    <row r="542" spans="1:18" x14ac:dyDescent="0.25">
      <c r="A542" s="46" t="s">
        <v>182</v>
      </c>
      <c r="B542" s="14">
        <v>1.85</v>
      </c>
      <c r="C542" s="14">
        <v>1.63</v>
      </c>
      <c r="D542" s="58">
        <f t="shared" si="16"/>
        <v>1.7766666666666666</v>
      </c>
      <c r="E542" s="14">
        <v>72462.2</v>
      </c>
      <c r="F542" s="14">
        <v>99718.7</v>
      </c>
      <c r="G542" s="40">
        <v>27256.5</v>
      </c>
      <c r="H542" s="59">
        <f t="shared" si="17"/>
        <v>4677.2373358348968</v>
      </c>
      <c r="I542" s="40"/>
      <c r="J542" s="40"/>
      <c r="K542" s="40"/>
      <c r="L542" s="40"/>
      <c r="M542" s="41" t="s">
        <v>217</v>
      </c>
      <c r="N542" s="42"/>
      <c r="O542" s="42"/>
      <c r="P542" s="42"/>
      <c r="Q542" s="42"/>
      <c r="R542" s="42"/>
    </row>
    <row r="543" spans="1:18" x14ac:dyDescent="0.25">
      <c r="A543" s="46" t="s">
        <v>183</v>
      </c>
      <c r="B543" s="14">
        <v>10.23</v>
      </c>
      <c r="C543" s="14">
        <v>9.48</v>
      </c>
      <c r="D543" s="58">
        <f t="shared" si="16"/>
        <v>9.98</v>
      </c>
      <c r="E543" s="14">
        <v>452101.33</v>
      </c>
      <c r="F543" s="14">
        <v>496737.48</v>
      </c>
      <c r="G543" s="40">
        <v>44636.149999999965</v>
      </c>
      <c r="H543" s="59">
        <f t="shared" si="17"/>
        <v>4147.7745490981961</v>
      </c>
      <c r="I543" s="40"/>
      <c r="J543" s="40"/>
      <c r="K543" s="40"/>
      <c r="L543" s="40"/>
      <c r="M543" s="41" t="s">
        <v>217</v>
      </c>
      <c r="N543" s="42"/>
      <c r="O543" s="42"/>
      <c r="P543" s="42"/>
      <c r="Q543" s="42"/>
      <c r="R543" s="42"/>
    </row>
    <row r="544" spans="1:18" x14ac:dyDescent="0.25">
      <c r="A544" s="46" t="s">
        <v>184</v>
      </c>
      <c r="B544" s="14">
        <v>18.53</v>
      </c>
      <c r="C544" s="14">
        <v>18.45</v>
      </c>
      <c r="D544" s="58">
        <f t="shared" si="16"/>
        <v>18.503333333333334</v>
      </c>
      <c r="E544" s="14">
        <v>1088420.75</v>
      </c>
      <c r="F544" s="14">
        <v>1131854.07</v>
      </c>
      <c r="G544" s="40">
        <v>43433.320000000065</v>
      </c>
      <c r="H544" s="59">
        <f t="shared" si="17"/>
        <v>5097.5232840929566</v>
      </c>
      <c r="I544" s="40"/>
      <c r="J544" s="40"/>
      <c r="K544" s="40"/>
      <c r="L544" s="40"/>
      <c r="M544" s="41" t="s">
        <v>217</v>
      </c>
      <c r="N544" s="42"/>
      <c r="O544" s="42"/>
      <c r="P544" s="42"/>
      <c r="Q544" s="42"/>
      <c r="R544" s="42"/>
    </row>
    <row r="545" spans="1:18" x14ac:dyDescent="0.25">
      <c r="A545" s="46" t="s">
        <v>185</v>
      </c>
      <c r="B545" s="14">
        <v>39.119999999999997</v>
      </c>
      <c r="C545" s="14">
        <v>37.04</v>
      </c>
      <c r="D545" s="58">
        <f t="shared" si="16"/>
        <v>38.426666666666669</v>
      </c>
      <c r="E545" s="14">
        <v>2886370.45</v>
      </c>
      <c r="F545" s="14">
        <v>2962457.22</v>
      </c>
      <c r="G545" s="40">
        <v>76086.770000000019</v>
      </c>
      <c r="H545" s="59">
        <f t="shared" si="17"/>
        <v>6424.4821738376122</v>
      </c>
      <c r="I545" s="40"/>
      <c r="J545" s="40"/>
      <c r="K545" s="40"/>
      <c r="L545" s="40"/>
      <c r="M545" s="41" t="s">
        <v>217</v>
      </c>
      <c r="N545" s="42"/>
      <c r="O545" s="42"/>
      <c r="P545" s="42"/>
      <c r="Q545" s="42"/>
      <c r="R545" s="42"/>
    </row>
    <row r="546" spans="1:18" s="39" customFormat="1" x14ac:dyDescent="0.25">
      <c r="A546" s="47"/>
      <c r="B546" s="48">
        <f>SUM(B542:B545)</f>
        <v>69.72999999999999</v>
      </c>
      <c r="C546" s="48">
        <f>SUM(C542:C545)</f>
        <v>66.599999999999994</v>
      </c>
      <c r="D546" s="57">
        <f t="shared" si="16"/>
        <v>68.686666666666653</v>
      </c>
      <c r="E546" s="48"/>
      <c r="F546" s="48">
        <f>SUM(F542:F545)</f>
        <v>4690767.4700000007</v>
      </c>
      <c r="G546" s="43"/>
      <c r="H546" s="60">
        <f t="shared" si="17"/>
        <v>5691.0213894011467</v>
      </c>
      <c r="I546" s="43"/>
      <c r="J546" s="43"/>
      <c r="K546" s="43"/>
      <c r="L546" s="43"/>
      <c r="M546" s="44"/>
      <c r="N546" s="45"/>
      <c r="O546" s="45"/>
      <c r="P546" s="45"/>
      <c r="Q546" s="45"/>
      <c r="R546" s="45"/>
    </row>
    <row r="547" spans="1:18" x14ac:dyDescent="0.25">
      <c r="A547" s="46" t="s">
        <v>182</v>
      </c>
      <c r="B547" s="14">
        <v>4.5</v>
      </c>
      <c r="C547" s="14">
        <v>1.24</v>
      </c>
      <c r="D547" s="58">
        <f t="shared" si="16"/>
        <v>3.4133333333333336</v>
      </c>
      <c r="E547" s="14">
        <v>137699.29</v>
      </c>
      <c r="F547" s="14">
        <v>126266.61</v>
      </c>
      <c r="G547" s="40">
        <v>-11432.680000000008</v>
      </c>
      <c r="H547" s="59">
        <f t="shared" si="17"/>
        <v>3082.680908203125</v>
      </c>
      <c r="I547" s="40"/>
      <c r="J547" s="40"/>
      <c r="K547" s="40"/>
      <c r="L547" s="40"/>
      <c r="M547" s="41" t="s">
        <v>216</v>
      </c>
      <c r="N547" s="42"/>
      <c r="O547" s="42"/>
      <c r="P547" s="42"/>
      <c r="Q547" s="42"/>
      <c r="R547" s="42"/>
    </row>
    <row r="548" spans="1:18" x14ac:dyDescent="0.25">
      <c r="A548" s="46" t="s">
        <v>183</v>
      </c>
      <c r="B548" s="14">
        <v>10.08</v>
      </c>
      <c r="C548" s="14">
        <v>12.45</v>
      </c>
      <c r="D548" s="58">
        <f t="shared" si="16"/>
        <v>10.87</v>
      </c>
      <c r="E548" s="14">
        <v>494308</v>
      </c>
      <c r="F548" s="14">
        <v>499401.59</v>
      </c>
      <c r="G548" s="40">
        <v>5093.5900000000256</v>
      </c>
      <c r="H548" s="59">
        <f t="shared" si="17"/>
        <v>3828.5923796381485</v>
      </c>
      <c r="I548" s="40"/>
      <c r="J548" s="40"/>
      <c r="K548" s="40"/>
      <c r="L548" s="40"/>
      <c r="M548" s="41" t="s">
        <v>216</v>
      </c>
      <c r="N548" s="42"/>
      <c r="O548" s="42"/>
      <c r="P548" s="42"/>
      <c r="Q548" s="42"/>
      <c r="R548" s="42"/>
    </row>
    <row r="549" spans="1:18" x14ac:dyDescent="0.25">
      <c r="A549" s="46" t="s">
        <v>184</v>
      </c>
      <c r="B549" s="14">
        <v>9.09</v>
      </c>
      <c r="C549" s="14">
        <v>6.78</v>
      </c>
      <c r="D549" s="58">
        <f t="shared" si="16"/>
        <v>8.32</v>
      </c>
      <c r="E549" s="14">
        <v>487658.35</v>
      </c>
      <c r="F549" s="14">
        <v>498350.16</v>
      </c>
      <c r="G549" s="40">
        <v>10691.809999999998</v>
      </c>
      <c r="H549" s="59">
        <f t="shared" si="17"/>
        <v>4991.4879807692305</v>
      </c>
      <c r="I549" s="40"/>
      <c r="J549" s="40"/>
      <c r="K549" s="40"/>
      <c r="L549" s="40"/>
      <c r="M549" s="41" t="s">
        <v>216</v>
      </c>
      <c r="N549" s="42"/>
      <c r="O549" s="42"/>
      <c r="P549" s="42"/>
      <c r="Q549" s="42"/>
      <c r="R549" s="42"/>
    </row>
    <row r="550" spans="1:18" x14ac:dyDescent="0.25">
      <c r="A550" s="46" t="s">
        <v>185</v>
      </c>
      <c r="B550" s="14">
        <v>27.4</v>
      </c>
      <c r="C550" s="14">
        <v>27.37</v>
      </c>
      <c r="D550" s="58">
        <f t="shared" si="16"/>
        <v>27.39</v>
      </c>
      <c r="E550" s="14">
        <v>2058792.46</v>
      </c>
      <c r="F550" s="14">
        <v>2127876.9700000002</v>
      </c>
      <c r="G550" s="40">
        <v>69084.510000000242</v>
      </c>
      <c r="H550" s="59">
        <f t="shared" si="17"/>
        <v>6474.0080625532437</v>
      </c>
      <c r="I550" s="40"/>
      <c r="J550" s="40"/>
      <c r="K550" s="40"/>
      <c r="L550" s="40"/>
      <c r="M550" s="41" t="s">
        <v>216</v>
      </c>
      <c r="N550" s="42"/>
      <c r="O550" s="42"/>
      <c r="P550" s="42"/>
      <c r="Q550" s="42"/>
      <c r="R550" s="42"/>
    </row>
    <row r="551" spans="1:18" s="39" customFormat="1" x14ac:dyDescent="0.25">
      <c r="A551" s="47"/>
      <c r="B551" s="48">
        <f>SUM(B547:B550)</f>
        <v>51.07</v>
      </c>
      <c r="C551" s="48">
        <f>SUM(C547:C550)</f>
        <v>47.84</v>
      </c>
      <c r="D551" s="57">
        <f t="shared" si="16"/>
        <v>49.993333333333339</v>
      </c>
      <c r="E551" s="48"/>
      <c r="F551" s="48">
        <f>SUM(F547:F550)</f>
        <v>3251895.33</v>
      </c>
      <c r="G551" s="43"/>
      <c r="H551" s="60">
        <f t="shared" si="17"/>
        <v>5420.5482897719694</v>
      </c>
      <c r="I551" s="43"/>
      <c r="J551" s="43"/>
      <c r="K551" s="43"/>
      <c r="L551" s="43"/>
      <c r="M551" s="44"/>
      <c r="N551" s="45"/>
      <c r="O551" s="45"/>
      <c r="P551" s="45"/>
      <c r="Q551" s="45"/>
      <c r="R551" s="45"/>
    </row>
    <row r="552" spans="1:18" x14ac:dyDescent="0.25">
      <c r="A552" s="46" t="s">
        <v>182</v>
      </c>
      <c r="B552" s="14">
        <v>0.03</v>
      </c>
      <c r="C552" s="14">
        <v>2</v>
      </c>
      <c r="D552" s="58">
        <f t="shared" si="16"/>
        <v>0.68666666666666665</v>
      </c>
      <c r="E552" s="14">
        <v>29103.41</v>
      </c>
      <c r="F552" s="14">
        <v>31636.44</v>
      </c>
      <c r="G552" s="40">
        <v>2533.0299999999988</v>
      </c>
      <c r="H552" s="59">
        <f t="shared" si="17"/>
        <v>3839.3737864077671</v>
      </c>
      <c r="I552" s="40"/>
      <c r="J552" s="40"/>
      <c r="K552" s="40"/>
      <c r="L552" s="40"/>
      <c r="M552" s="41" t="s">
        <v>215</v>
      </c>
      <c r="N552" s="42"/>
      <c r="O552" s="42"/>
      <c r="P552" s="42"/>
      <c r="Q552" s="42"/>
      <c r="R552" s="42"/>
    </row>
    <row r="553" spans="1:18" x14ac:dyDescent="0.25">
      <c r="A553" s="46" t="s">
        <v>183</v>
      </c>
      <c r="B553" s="14">
        <v>7.89</v>
      </c>
      <c r="C553" s="14">
        <v>6.85</v>
      </c>
      <c r="D553" s="58">
        <f t="shared" si="16"/>
        <v>7.543333333333333</v>
      </c>
      <c r="E553" s="14">
        <v>341438.11</v>
      </c>
      <c r="F553" s="14">
        <v>386881.25</v>
      </c>
      <c r="G553" s="40">
        <v>45443.140000000014</v>
      </c>
      <c r="H553" s="59">
        <f t="shared" si="17"/>
        <v>4273.9864118426867</v>
      </c>
      <c r="I553" s="40"/>
      <c r="J553" s="40"/>
      <c r="K553" s="40"/>
      <c r="L553" s="40"/>
      <c r="M553" s="41" t="s">
        <v>215</v>
      </c>
      <c r="N553" s="42"/>
      <c r="O553" s="42"/>
      <c r="P553" s="42"/>
      <c r="Q553" s="42"/>
      <c r="R553" s="42"/>
    </row>
    <row r="554" spans="1:18" x14ac:dyDescent="0.25">
      <c r="A554" s="46" t="s">
        <v>184</v>
      </c>
      <c r="B554" s="14">
        <v>12.73</v>
      </c>
      <c r="C554" s="14">
        <v>9.5399999999999991</v>
      </c>
      <c r="D554" s="58">
        <f t="shared" si="16"/>
        <v>11.666666666666666</v>
      </c>
      <c r="E554" s="14">
        <v>683853.62</v>
      </c>
      <c r="F554" s="14">
        <v>750175.08</v>
      </c>
      <c r="G554" s="40">
        <v>66321.459999999963</v>
      </c>
      <c r="H554" s="59">
        <f t="shared" si="17"/>
        <v>5358.3934285714286</v>
      </c>
      <c r="I554" s="40"/>
      <c r="J554" s="40"/>
      <c r="K554" s="40"/>
      <c r="L554" s="40"/>
      <c r="M554" s="41" t="s">
        <v>215</v>
      </c>
      <c r="N554" s="42"/>
      <c r="O554" s="42"/>
      <c r="P554" s="42"/>
      <c r="Q554" s="42"/>
      <c r="R554" s="42"/>
    </row>
    <row r="555" spans="1:18" x14ac:dyDescent="0.25">
      <c r="A555" s="46" t="s">
        <v>185</v>
      </c>
      <c r="B555" s="14">
        <v>55.76</v>
      </c>
      <c r="C555" s="14">
        <v>55.33</v>
      </c>
      <c r="D555" s="58">
        <f t="shared" si="16"/>
        <v>55.616666666666667</v>
      </c>
      <c r="E555" s="14">
        <v>4180111.03</v>
      </c>
      <c r="F555" s="14">
        <v>4339435.16</v>
      </c>
      <c r="G555" s="40">
        <v>159324.13000000035</v>
      </c>
      <c r="H555" s="59">
        <f t="shared" si="17"/>
        <v>6502.0005394066529</v>
      </c>
      <c r="I555" s="40"/>
      <c r="J555" s="40"/>
      <c r="K555" s="40"/>
      <c r="L555" s="40"/>
      <c r="M555" s="41" t="s">
        <v>215</v>
      </c>
      <c r="N555" s="42"/>
      <c r="O555" s="42"/>
      <c r="P555" s="42"/>
      <c r="Q555" s="42"/>
      <c r="R555" s="42"/>
    </row>
    <row r="556" spans="1:18" s="39" customFormat="1" x14ac:dyDescent="0.25">
      <c r="A556" s="47"/>
      <c r="B556" s="48">
        <f>SUM(B552:B555)</f>
        <v>76.41</v>
      </c>
      <c r="C556" s="48">
        <f>SUM(C552:C555)</f>
        <v>73.72</v>
      </c>
      <c r="D556" s="57">
        <f t="shared" si="16"/>
        <v>75.513333333333335</v>
      </c>
      <c r="E556" s="48"/>
      <c r="F556" s="48">
        <f>SUM(F552:F555)</f>
        <v>5508127.9299999997</v>
      </c>
      <c r="G556" s="43"/>
      <c r="H556" s="60">
        <f t="shared" si="17"/>
        <v>6078.5379292840116</v>
      </c>
      <c r="I556" s="43"/>
      <c r="J556" s="43"/>
      <c r="K556" s="43"/>
      <c r="L556" s="43"/>
      <c r="M556" s="44"/>
      <c r="N556" s="45"/>
      <c r="O556" s="45"/>
      <c r="P556" s="45"/>
      <c r="Q556" s="45"/>
      <c r="R556" s="45"/>
    </row>
    <row r="557" spans="1:18" x14ac:dyDescent="0.25">
      <c r="A557" s="46" t="s">
        <v>182</v>
      </c>
      <c r="B557" s="14">
        <v>0.6</v>
      </c>
      <c r="C557" s="14">
        <v>2</v>
      </c>
      <c r="D557" s="58">
        <f t="shared" si="16"/>
        <v>1.0666666666666667</v>
      </c>
      <c r="E557" s="14">
        <v>44322.64</v>
      </c>
      <c r="F557" s="14">
        <v>44571.64</v>
      </c>
      <c r="G557" s="40">
        <v>249</v>
      </c>
      <c r="H557" s="59">
        <f t="shared" si="17"/>
        <v>3482.1593749999997</v>
      </c>
      <c r="I557" s="40"/>
      <c r="J557" s="40"/>
      <c r="K557" s="40"/>
      <c r="L557" s="40"/>
      <c r="M557" s="41" t="s">
        <v>214</v>
      </c>
      <c r="N557" s="42"/>
      <c r="O557" s="42"/>
      <c r="P557" s="42"/>
      <c r="Q557" s="42"/>
      <c r="R557" s="42"/>
    </row>
    <row r="558" spans="1:18" x14ac:dyDescent="0.25">
      <c r="A558" s="46" t="s">
        <v>183</v>
      </c>
      <c r="B558" s="14">
        <v>9.23</v>
      </c>
      <c r="C558" s="14">
        <v>9.39</v>
      </c>
      <c r="D558" s="58">
        <f t="shared" si="16"/>
        <v>9.2833333333333332</v>
      </c>
      <c r="E558" s="14">
        <v>421050.19</v>
      </c>
      <c r="F558" s="14">
        <v>440006.51</v>
      </c>
      <c r="G558" s="40">
        <v>18956.320000000007</v>
      </c>
      <c r="H558" s="59">
        <f t="shared" si="17"/>
        <v>3949.7891382405746</v>
      </c>
      <c r="I558" s="40"/>
      <c r="J558" s="40"/>
      <c r="K558" s="40"/>
      <c r="L558" s="40"/>
      <c r="M558" s="41" t="s">
        <v>214</v>
      </c>
      <c r="N558" s="42"/>
      <c r="O558" s="42"/>
      <c r="P558" s="42"/>
      <c r="Q558" s="42"/>
      <c r="R558" s="42"/>
    </row>
    <row r="559" spans="1:18" x14ac:dyDescent="0.25">
      <c r="A559" s="46" t="s">
        <v>184</v>
      </c>
      <c r="B559" s="14">
        <v>17.059999999999999</v>
      </c>
      <c r="C559" s="14">
        <v>15.7</v>
      </c>
      <c r="D559" s="58">
        <f t="shared" si="16"/>
        <v>16.606666666666666</v>
      </c>
      <c r="E559" s="14">
        <v>975862.64</v>
      </c>
      <c r="F559" s="14">
        <v>941734.12</v>
      </c>
      <c r="G559" s="40">
        <v>-34128.520000000019</v>
      </c>
      <c r="H559" s="59">
        <f t="shared" si="17"/>
        <v>4725.6830590124455</v>
      </c>
      <c r="I559" s="40"/>
      <c r="J559" s="40"/>
      <c r="K559" s="40"/>
      <c r="L559" s="40"/>
      <c r="M559" s="41" t="s">
        <v>214</v>
      </c>
      <c r="N559" s="42"/>
      <c r="O559" s="42"/>
      <c r="P559" s="42"/>
      <c r="Q559" s="42"/>
      <c r="R559" s="42"/>
    </row>
    <row r="560" spans="1:18" x14ac:dyDescent="0.25">
      <c r="A560" s="46" t="s">
        <v>185</v>
      </c>
      <c r="B560" s="14">
        <v>33.770000000000003</v>
      </c>
      <c r="C560" s="14">
        <v>36.18</v>
      </c>
      <c r="D560" s="58">
        <f t="shared" si="16"/>
        <v>34.573333333333331</v>
      </c>
      <c r="E560" s="14">
        <v>2601138.9500000002</v>
      </c>
      <c r="F560" s="14">
        <v>2680791.85</v>
      </c>
      <c r="G560" s="40">
        <v>79652.899999999907</v>
      </c>
      <c r="H560" s="59">
        <f t="shared" si="17"/>
        <v>6461.607814307753</v>
      </c>
      <c r="I560" s="40"/>
      <c r="J560" s="40"/>
      <c r="K560" s="40"/>
      <c r="L560" s="40"/>
      <c r="M560" s="41" t="s">
        <v>214</v>
      </c>
      <c r="N560" s="42"/>
      <c r="O560" s="42"/>
      <c r="P560" s="42"/>
      <c r="Q560" s="42"/>
      <c r="R560" s="42"/>
    </row>
    <row r="561" spans="1:18" s="39" customFormat="1" x14ac:dyDescent="0.25">
      <c r="A561" s="47"/>
      <c r="B561" s="48">
        <f>SUM(B557:B560)</f>
        <v>60.660000000000004</v>
      </c>
      <c r="C561" s="48">
        <f>SUM(C557:C560)</f>
        <v>63.269999999999996</v>
      </c>
      <c r="D561" s="57">
        <f t="shared" si="16"/>
        <v>61.53</v>
      </c>
      <c r="E561" s="48"/>
      <c r="F561" s="48">
        <f>SUM(F557:F560)</f>
        <v>4107104.12</v>
      </c>
      <c r="G561" s="43"/>
      <c r="H561" s="60">
        <f t="shared" si="17"/>
        <v>5562.4683352294269</v>
      </c>
      <c r="I561" s="43"/>
      <c r="J561" s="43"/>
      <c r="K561" s="43"/>
      <c r="L561" s="43"/>
      <c r="M561" s="44"/>
      <c r="N561" s="45"/>
      <c r="O561" s="45"/>
      <c r="P561" s="45"/>
      <c r="Q561" s="45"/>
      <c r="R561" s="45"/>
    </row>
    <row r="562" spans="1:18" x14ac:dyDescent="0.25">
      <c r="A562" s="46" t="s">
        <v>182</v>
      </c>
      <c r="B562" s="14">
        <v>6.57</v>
      </c>
      <c r="C562" s="14">
        <v>7.59</v>
      </c>
      <c r="D562" s="58">
        <f t="shared" si="16"/>
        <v>6.91</v>
      </c>
      <c r="E562" s="14">
        <v>282829.24</v>
      </c>
      <c r="F562" s="14">
        <v>309548.27</v>
      </c>
      <c r="G562" s="40">
        <v>26719.030000000028</v>
      </c>
      <c r="H562" s="59">
        <f t="shared" si="17"/>
        <v>3733.0953931500244</v>
      </c>
      <c r="I562" s="40"/>
      <c r="J562" s="40"/>
      <c r="K562" s="40"/>
      <c r="L562" s="40"/>
      <c r="M562" s="41" t="s">
        <v>213</v>
      </c>
      <c r="N562" s="42"/>
      <c r="O562" s="42"/>
      <c r="P562" s="42"/>
      <c r="Q562" s="42"/>
      <c r="R562" s="42"/>
    </row>
    <row r="563" spans="1:18" x14ac:dyDescent="0.25">
      <c r="A563" s="46" t="s">
        <v>183</v>
      </c>
      <c r="B563" s="14">
        <v>12.63</v>
      </c>
      <c r="C563" s="14">
        <v>15.22</v>
      </c>
      <c r="D563" s="58">
        <f t="shared" si="16"/>
        <v>13.493333333333334</v>
      </c>
      <c r="E563" s="14">
        <v>613394.18999999994</v>
      </c>
      <c r="F563" s="14">
        <v>657590.44999999995</v>
      </c>
      <c r="G563" s="40">
        <v>44196.260000000009</v>
      </c>
      <c r="H563" s="59">
        <f t="shared" si="17"/>
        <v>4061.205842391304</v>
      </c>
      <c r="I563" s="40"/>
      <c r="J563" s="40"/>
      <c r="K563" s="40"/>
      <c r="L563" s="40"/>
      <c r="M563" s="41" t="s">
        <v>213</v>
      </c>
      <c r="N563" s="42"/>
      <c r="O563" s="42"/>
      <c r="P563" s="42"/>
      <c r="Q563" s="42"/>
      <c r="R563" s="42"/>
    </row>
    <row r="564" spans="1:18" x14ac:dyDescent="0.25">
      <c r="A564" s="46" t="s">
        <v>184</v>
      </c>
      <c r="B564" s="14">
        <v>27.98</v>
      </c>
      <c r="C564" s="14">
        <v>30.2</v>
      </c>
      <c r="D564" s="58">
        <f t="shared" si="16"/>
        <v>28.72</v>
      </c>
      <c r="E564" s="14">
        <v>1691197.85</v>
      </c>
      <c r="F564" s="14">
        <v>1754023.7</v>
      </c>
      <c r="G564" s="40">
        <v>62825.84999999986</v>
      </c>
      <c r="H564" s="59">
        <f t="shared" si="17"/>
        <v>5089.4373839368618</v>
      </c>
      <c r="I564" s="40"/>
      <c r="J564" s="40"/>
      <c r="K564" s="40"/>
      <c r="L564" s="40"/>
      <c r="M564" s="41" t="s">
        <v>213</v>
      </c>
      <c r="N564" s="42"/>
      <c r="O564" s="42"/>
      <c r="P564" s="42"/>
      <c r="Q564" s="42"/>
      <c r="R564" s="42"/>
    </row>
    <row r="565" spans="1:18" x14ac:dyDescent="0.25">
      <c r="A565" s="46" t="s">
        <v>185</v>
      </c>
      <c r="B565" s="14">
        <v>63.62</v>
      </c>
      <c r="C565" s="14">
        <v>64.75</v>
      </c>
      <c r="D565" s="58">
        <f t="shared" si="16"/>
        <v>63.99666666666667</v>
      </c>
      <c r="E565" s="14">
        <v>4811542.62</v>
      </c>
      <c r="F565" s="14">
        <v>4904276.93</v>
      </c>
      <c r="G565" s="40">
        <v>92734.30999999959</v>
      </c>
      <c r="H565" s="59">
        <f t="shared" si="17"/>
        <v>6386.1098624928372</v>
      </c>
      <c r="I565" s="40"/>
      <c r="J565" s="40"/>
      <c r="K565" s="40"/>
      <c r="L565" s="40"/>
      <c r="M565" s="41" t="s">
        <v>213</v>
      </c>
      <c r="N565" s="42"/>
      <c r="O565" s="42"/>
      <c r="P565" s="42"/>
      <c r="Q565" s="42"/>
      <c r="R565" s="42"/>
    </row>
    <row r="566" spans="1:18" s="39" customFormat="1" x14ac:dyDescent="0.25">
      <c r="A566" s="47"/>
      <c r="B566" s="48">
        <f>SUM(B562:B565)</f>
        <v>110.80000000000001</v>
      </c>
      <c r="C566" s="48">
        <f>SUM(C562:C565)</f>
        <v>117.76</v>
      </c>
      <c r="D566" s="57">
        <f t="shared" si="16"/>
        <v>113.12</v>
      </c>
      <c r="E566" s="48"/>
      <c r="F566" s="48">
        <f>SUM(F562:F565)</f>
        <v>7625439.3499999996</v>
      </c>
      <c r="G566" s="43"/>
      <c r="H566" s="60">
        <f t="shared" si="17"/>
        <v>5617.5148441183401</v>
      </c>
      <c r="I566" s="43"/>
      <c r="J566" s="43"/>
      <c r="K566" s="43"/>
      <c r="L566" s="43"/>
      <c r="M566" s="44"/>
      <c r="N566" s="45"/>
      <c r="O566" s="45"/>
      <c r="P566" s="45"/>
      <c r="Q566" s="45"/>
      <c r="R566" s="45"/>
    </row>
    <row r="567" spans="1:18" x14ac:dyDescent="0.25">
      <c r="A567" s="46" t="s">
        <v>182</v>
      </c>
      <c r="B567" s="14">
        <v>3.65</v>
      </c>
      <c r="C567" s="14">
        <v>3.88</v>
      </c>
      <c r="D567" s="58">
        <f t="shared" si="16"/>
        <v>3.7266666666666666</v>
      </c>
      <c r="E567" s="14">
        <v>152363.12</v>
      </c>
      <c r="F567" s="14">
        <v>162344.1</v>
      </c>
      <c r="G567" s="40">
        <v>9980.9800000000105</v>
      </c>
      <c r="H567" s="59">
        <f t="shared" si="17"/>
        <v>3630.2347942754918</v>
      </c>
      <c r="I567" s="40"/>
      <c r="J567" s="40"/>
      <c r="K567" s="40"/>
      <c r="L567" s="40"/>
      <c r="M567" s="41" t="s">
        <v>212</v>
      </c>
      <c r="N567" s="42"/>
      <c r="O567" s="42"/>
      <c r="P567" s="42"/>
      <c r="Q567" s="42"/>
      <c r="R567" s="42"/>
    </row>
    <row r="568" spans="1:18" x14ac:dyDescent="0.25">
      <c r="A568" s="46" t="s">
        <v>183</v>
      </c>
      <c r="B568" s="14">
        <v>7.19</v>
      </c>
      <c r="C568" s="14">
        <v>10.119999999999999</v>
      </c>
      <c r="D568" s="58">
        <f t="shared" si="16"/>
        <v>8.1666666666666661</v>
      </c>
      <c r="E568" s="14">
        <v>372056.53</v>
      </c>
      <c r="F568" s="14">
        <v>390624.58</v>
      </c>
      <c r="G568" s="40">
        <v>18568.049999999988</v>
      </c>
      <c r="H568" s="59">
        <f t="shared" si="17"/>
        <v>3985.9651020408169</v>
      </c>
      <c r="I568" s="40"/>
      <c r="J568" s="40"/>
      <c r="K568" s="40"/>
      <c r="L568" s="40"/>
      <c r="M568" s="41" t="s">
        <v>212</v>
      </c>
      <c r="N568" s="42"/>
      <c r="O568" s="42"/>
      <c r="P568" s="42"/>
      <c r="Q568" s="42"/>
      <c r="R568" s="42"/>
    </row>
    <row r="569" spans="1:18" x14ac:dyDescent="0.25">
      <c r="A569" s="46" t="s">
        <v>184</v>
      </c>
      <c r="B569" s="14">
        <v>5.86</v>
      </c>
      <c r="C569" s="14">
        <v>5.93</v>
      </c>
      <c r="D569" s="58">
        <f t="shared" si="16"/>
        <v>5.8833333333333329</v>
      </c>
      <c r="E569" s="14">
        <v>346148.44</v>
      </c>
      <c r="F569" s="14">
        <v>341372.11</v>
      </c>
      <c r="G569" s="40">
        <v>-4776.3300000000163</v>
      </c>
      <c r="H569" s="59">
        <f t="shared" si="17"/>
        <v>4835.299008498584</v>
      </c>
      <c r="I569" s="40"/>
      <c r="J569" s="40"/>
      <c r="K569" s="40"/>
      <c r="L569" s="40"/>
      <c r="M569" s="41" t="s">
        <v>212</v>
      </c>
      <c r="N569" s="42"/>
      <c r="O569" s="42"/>
      <c r="P569" s="42"/>
      <c r="Q569" s="42"/>
      <c r="R569" s="42"/>
    </row>
    <row r="570" spans="1:18" x14ac:dyDescent="0.25">
      <c r="A570" s="46" t="s">
        <v>185</v>
      </c>
      <c r="B570" s="14">
        <v>35.770000000000003</v>
      </c>
      <c r="C570" s="14">
        <v>33.979999999999997</v>
      </c>
      <c r="D570" s="58">
        <f t="shared" si="16"/>
        <v>35.173333333333339</v>
      </c>
      <c r="E570" s="14">
        <v>2642112.35</v>
      </c>
      <c r="F570" s="14">
        <v>2715986.87</v>
      </c>
      <c r="G570" s="40">
        <v>73874.520000000019</v>
      </c>
      <c r="H570" s="59">
        <f t="shared" si="17"/>
        <v>6434.7679823730095</v>
      </c>
      <c r="I570" s="40"/>
      <c r="J570" s="40"/>
      <c r="K570" s="40"/>
      <c r="L570" s="40"/>
      <c r="M570" s="41" t="s">
        <v>212</v>
      </c>
      <c r="N570" s="42"/>
      <c r="O570" s="42"/>
      <c r="P570" s="42"/>
      <c r="Q570" s="42"/>
      <c r="R570" s="42"/>
    </row>
    <row r="571" spans="1:18" s="39" customFormat="1" x14ac:dyDescent="0.25">
      <c r="A571" s="47"/>
      <c r="B571" s="48">
        <f>SUM(B567:B570)</f>
        <v>52.47</v>
      </c>
      <c r="C571" s="48">
        <f>SUM(C567:C570)</f>
        <v>53.91</v>
      </c>
      <c r="D571" s="57">
        <f t="shared" si="16"/>
        <v>52.949999999999996</v>
      </c>
      <c r="E571" s="48"/>
      <c r="F571" s="48">
        <f>SUM(F567:F570)</f>
        <v>3610327.66</v>
      </c>
      <c r="G571" s="43"/>
      <c r="H571" s="60">
        <f t="shared" si="17"/>
        <v>5681.9761724897717</v>
      </c>
      <c r="I571" s="43"/>
      <c r="J571" s="43"/>
      <c r="K571" s="43"/>
      <c r="L571" s="43"/>
      <c r="M571" s="44"/>
      <c r="N571" s="45"/>
      <c r="O571" s="45"/>
      <c r="P571" s="45"/>
      <c r="Q571" s="45"/>
      <c r="R571" s="45"/>
    </row>
    <row r="572" spans="1:18" x14ac:dyDescent="0.25">
      <c r="A572" s="46" t="s">
        <v>182</v>
      </c>
      <c r="B572" s="14">
        <v>3.56</v>
      </c>
      <c r="C572" s="14">
        <v>5.31</v>
      </c>
      <c r="D572" s="58">
        <f t="shared" si="16"/>
        <v>4.1433333333333335</v>
      </c>
      <c r="E572" s="14">
        <v>170196.3</v>
      </c>
      <c r="F572" s="14">
        <v>181905.99</v>
      </c>
      <c r="G572" s="40">
        <v>11709.690000000002</v>
      </c>
      <c r="H572" s="59">
        <f t="shared" si="17"/>
        <v>3658.608004827031</v>
      </c>
      <c r="I572" s="40"/>
      <c r="J572" s="40"/>
      <c r="K572" s="40"/>
      <c r="L572" s="40"/>
      <c r="M572" s="41" t="s">
        <v>211</v>
      </c>
      <c r="N572" s="42"/>
      <c r="O572" s="42"/>
      <c r="P572" s="42"/>
      <c r="Q572" s="42"/>
      <c r="R572" s="42"/>
    </row>
    <row r="573" spans="1:18" x14ac:dyDescent="0.25">
      <c r="A573" s="46" t="s">
        <v>183</v>
      </c>
      <c r="B573" s="14">
        <v>19.14</v>
      </c>
      <c r="C573" s="14">
        <v>16.75</v>
      </c>
      <c r="D573" s="58">
        <f t="shared" si="16"/>
        <v>18.343333333333334</v>
      </c>
      <c r="E573" s="14">
        <v>830366.92</v>
      </c>
      <c r="F573" s="14">
        <v>873078.89</v>
      </c>
      <c r="G573" s="40">
        <v>42711.969999999972</v>
      </c>
      <c r="H573" s="59">
        <f t="shared" si="17"/>
        <v>3966.3769307650368</v>
      </c>
      <c r="I573" s="40"/>
      <c r="J573" s="40"/>
      <c r="K573" s="40"/>
      <c r="L573" s="40"/>
      <c r="M573" s="41" t="s">
        <v>211</v>
      </c>
      <c r="N573" s="42"/>
      <c r="O573" s="42"/>
      <c r="P573" s="42"/>
      <c r="Q573" s="42"/>
      <c r="R573" s="42"/>
    </row>
    <row r="574" spans="1:18" x14ac:dyDescent="0.25">
      <c r="A574" s="46" t="s">
        <v>184</v>
      </c>
      <c r="B574" s="14">
        <v>14.63</v>
      </c>
      <c r="C574" s="14">
        <v>17.37</v>
      </c>
      <c r="D574" s="58">
        <f t="shared" si="16"/>
        <v>15.543333333333335</v>
      </c>
      <c r="E574" s="14">
        <v>916463.43</v>
      </c>
      <c r="F574" s="14">
        <v>912766.08</v>
      </c>
      <c r="G574" s="40">
        <v>-3697.3500000000931</v>
      </c>
      <c r="H574" s="59">
        <f t="shared" si="17"/>
        <v>4893.6633068839792</v>
      </c>
      <c r="I574" s="40"/>
      <c r="J574" s="40"/>
      <c r="K574" s="40"/>
      <c r="L574" s="40"/>
      <c r="M574" s="41" t="s">
        <v>211</v>
      </c>
      <c r="N574" s="42"/>
      <c r="O574" s="42"/>
      <c r="P574" s="42"/>
      <c r="Q574" s="42"/>
      <c r="R574" s="42"/>
    </row>
    <row r="575" spans="1:18" x14ac:dyDescent="0.25">
      <c r="A575" s="46" t="s">
        <v>185</v>
      </c>
      <c r="B575" s="14">
        <v>73.3</v>
      </c>
      <c r="C575" s="14">
        <v>74.06</v>
      </c>
      <c r="D575" s="58">
        <f t="shared" si="16"/>
        <v>73.553333333333327</v>
      </c>
      <c r="E575" s="14">
        <v>5529524.2699999996</v>
      </c>
      <c r="F575" s="14">
        <v>5820687.3899999997</v>
      </c>
      <c r="G575" s="40">
        <v>291163.12000000011</v>
      </c>
      <c r="H575" s="59">
        <f t="shared" si="17"/>
        <v>6594.633587872745</v>
      </c>
      <c r="I575" s="40"/>
      <c r="J575" s="40"/>
      <c r="K575" s="40"/>
      <c r="L575" s="40"/>
      <c r="M575" s="41" t="s">
        <v>211</v>
      </c>
      <c r="N575" s="42"/>
      <c r="O575" s="42"/>
      <c r="P575" s="42"/>
      <c r="Q575" s="42"/>
      <c r="R575" s="42"/>
    </row>
    <row r="576" spans="1:18" s="39" customFormat="1" x14ac:dyDescent="0.25">
      <c r="A576" s="47"/>
      <c r="B576" s="48">
        <f>SUM(B572:B575)</f>
        <v>110.63</v>
      </c>
      <c r="C576" s="48">
        <f>SUM(C572:C575)</f>
        <v>113.49000000000001</v>
      </c>
      <c r="D576" s="57">
        <f t="shared" si="16"/>
        <v>111.58333333333333</v>
      </c>
      <c r="E576" s="48"/>
      <c r="F576" s="48">
        <f>SUM(F572:F575)</f>
        <v>7788438.3499999996</v>
      </c>
      <c r="G576" s="43"/>
      <c r="H576" s="60">
        <f t="shared" si="17"/>
        <v>5816.6081777445861</v>
      </c>
      <c r="I576" s="43"/>
      <c r="J576" s="43"/>
      <c r="K576" s="43"/>
      <c r="L576" s="43"/>
      <c r="M576" s="44"/>
      <c r="N576" s="45"/>
      <c r="O576" s="45"/>
      <c r="P576" s="45"/>
      <c r="Q576" s="45"/>
      <c r="R576" s="45"/>
    </row>
    <row r="577" spans="1:18" x14ac:dyDescent="0.25">
      <c r="A577" s="46" t="s">
        <v>182</v>
      </c>
      <c r="B577" s="14">
        <v>9.08</v>
      </c>
      <c r="C577" s="14">
        <v>11.92</v>
      </c>
      <c r="D577" s="58">
        <f t="shared" si="16"/>
        <v>10.026666666666666</v>
      </c>
      <c r="E577" s="14">
        <v>411121.94</v>
      </c>
      <c r="F577" s="14">
        <v>480610.6</v>
      </c>
      <c r="G577" s="40">
        <v>69488.659999999974</v>
      </c>
      <c r="H577" s="59">
        <f t="shared" si="17"/>
        <v>3994.4365026595747</v>
      </c>
      <c r="I577" s="40"/>
      <c r="J577" s="40"/>
      <c r="K577" s="40"/>
      <c r="L577" s="40"/>
      <c r="M577" s="41" t="s">
        <v>210</v>
      </c>
      <c r="N577" s="42"/>
      <c r="O577" s="42"/>
      <c r="P577" s="42"/>
      <c r="Q577" s="42"/>
      <c r="R577" s="42"/>
    </row>
    <row r="578" spans="1:18" x14ac:dyDescent="0.25">
      <c r="A578" s="46" t="s">
        <v>183</v>
      </c>
      <c r="B578" s="14">
        <v>21.92</v>
      </c>
      <c r="C578" s="14">
        <v>24.49</v>
      </c>
      <c r="D578" s="58">
        <f t="shared" si="16"/>
        <v>22.776666666666667</v>
      </c>
      <c r="E578" s="14">
        <v>1034337.69</v>
      </c>
      <c r="F578" s="14">
        <v>1154521.49</v>
      </c>
      <c r="G578" s="40">
        <v>120183.80000000005</v>
      </c>
      <c r="H578" s="59">
        <f t="shared" si="17"/>
        <v>4224.0651617152052</v>
      </c>
      <c r="I578" s="40"/>
      <c r="J578" s="40"/>
      <c r="K578" s="40"/>
      <c r="L578" s="40"/>
      <c r="M578" s="41" t="s">
        <v>210</v>
      </c>
      <c r="N578" s="42"/>
      <c r="O578" s="42"/>
      <c r="P578" s="42"/>
      <c r="Q578" s="42"/>
      <c r="R578" s="42"/>
    </row>
    <row r="579" spans="1:18" x14ac:dyDescent="0.25">
      <c r="A579" s="46" t="s">
        <v>184</v>
      </c>
      <c r="B579" s="14">
        <v>24.8</v>
      </c>
      <c r="C579" s="14">
        <v>20.91</v>
      </c>
      <c r="D579" s="58">
        <f t="shared" ref="D579:D642" si="18">(B579*8+C579*4)/12</f>
        <v>23.503333333333334</v>
      </c>
      <c r="E579" s="14">
        <v>1379622.41</v>
      </c>
      <c r="F579" s="14">
        <v>1443515.08</v>
      </c>
      <c r="G579" s="40">
        <v>63892.670000000158</v>
      </c>
      <c r="H579" s="59">
        <f t="shared" ref="H579:H642" si="19">(F579/D579)/12</f>
        <v>5118.1218266912501</v>
      </c>
      <c r="I579" s="40"/>
      <c r="J579" s="40"/>
      <c r="K579" s="40"/>
      <c r="L579" s="40"/>
      <c r="M579" s="41" t="s">
        <v>210</v>
      </c>
      <c r="N579" s="42"/>
      <c r="O579" s="42"/>
      <c r="P579" s="42"/>
      <c r="Q579" s="42"/>
      <c r="R579" s="42"/>
    </row>
    <row r="580" spans="1:18" x14ac:dyDescent="0.25">
      <c r="A580" s="46" t="s">
        <v>185</v>
      </c>
      <c r="B580" s="14">
        <v>73.569999999999993</v>
      </c>
      <c r="C580" s="14">
        <v>73.959999999999994</v>
      </c>
      <c r="D580" s="58">
        <f t="shared" si="18"/>
        <v>73.699999999999989</v>
      </c>
      <c r="E580" s="14">
        <v>5540185.2000000002</v>
      </c>
      <c r="F580" s="14">
        <v>6081380.9199999999</v>
      </c>
      <c r="G580" s="40">
        <v>541195.71999999974</v>
      </c>
      <c r="H580" s="59">
        <f t="shared" si="19"/>
        <v>6876.2787426503855</v>
      </c>
      <c r="I580" s="40"/>
      <c r="J580" s="40"/>
      <c r="K580" s="40"/>
      <c r="L580" s="40"/>
      <c r="M580" s="41" t="s">
        <v>210</v>
      </c>
      <c r="N580" s="42"/>
      <c r="O580" s="42"/>
      <c r="P580" s="42"/>
      <c r="Q580" s="42"/>
      <c r="R580" s="42"/>
    </row>
    <row r="581" spans="1:18" s="39" customFormat="1" x14ac:dyDescent="0.25">
      <c r="A581" s="47"/>
      <c r="B581" s="48">
        <f>SUM(B577:B580)</f>
        <v>129.37</v>
      </c>
      <c r="C581" s="48">
        <f>SUM(C577:C580)</f>
        <v>131.27999999999997</v>
      </c>
      <c r="D581" s="57">
        <f t="shared" si="18"/>
        <v>130.00666666666666</v>
      </c>
      <c r="E581" s="48"/>
      <c r="F581" s="48">
        <f>SUM(F577:F580)</f>
        <v>9160028.0899999999</v>
      </c>
      <c r="G581" s="43"/>
      <c r="H581" s="60">
        <f t="shared" si="19"/>
        <v>5871.5117750371783</v>
      </c>
      <c r="I581" s="43"/>
      <c r="J581" s="43"/>
      <c r="K581" s="43"/>
      <c r="L581" s="43"/>
      <c r="M581" s="44"/>
      <c r="N581" s="45"/>
      <c r="O581" s="45"/>
      <c r="P581" s="45"/>
      <c r="Q581" s="45"/>
      <c r="R581" s="45"/>
    </row>
    <row r="582" spans="1:18" x14ac:dyDescent="0.25">
      <c r="A582" s="46" t="s">
        <v>182</v>
      </c>
      <c r="B582" s="14">
        <v>5.5</v>
      </c>
      <c r="C582" s="14">
        <v>1.75</v>
      </c>
      <c r="D582" s="58">
        <f t="shared" si="18"/>
        <v>4.25</v>
      </c>
      <c r="E582" s="14">
        <v>171616.8</v>
      </c>
      <c r="F582" s="14">
        <v>214582.03</v>
      </c>
      <c r="G582" s="40">
        <v>42965.23000000001</v>
      </c>
      <c r="H582" s="59">
        <f t="shared" si="19"/>
        <v>4207.4907843137253</v>
      </c>
      <c r="I582" s="40"/>
      <c r="J582" s="40"/>
      <c r="K582" s="40"/>
      <c r="L582" s="40"/>
      <c r="M582" s="41" t="s">
        <v>209</v>
      </c>
      <c r="N582" s="42"/>
      <c r="O582" s="42"/>
      <c r="P582" s="42"/>
      <c r="Q582" s="42"/>
      <c r="R582" s="42"/>
    </row>
    <row r="583" spans="1:18" x14ac:dyDescent="0.25">
      <c r="A583" s="46" t="s">
        <v>183</v>
      </c>
      <c r="B583" s="14">
        <v>33.4</v>
      </c>
      <c r="C583" s="14">
        <v>32.22</v>
      </c>
      <c r="D583" s="58">
        <f t="shared" si="18"/>
        <v>33.006666666666668</v>
      </c>
      <c r="E583" s="14">
        <v>1495997.1</v>
      </c>
      <c r="F583" s="14">
        <v>1703171.48</v>
      </c>
      <c r="G583" s="40">
        <v>207174.37999999989</v>
      </c>
      <c r="H583" s="59">
        <f t="shared" si="19"/>
        <v>4300.0693799232477</v>
      </c>
      <c r="I583" s="40"/>
      <c r="J583" s="40"/>
      <c r="K583" s="40"/>
      <c r="L583" s="40"/>
      <c r="M583" s="41" t="s">
        <v>209</v>
      </c>
      <c r="N583" s="42"/>
      <c r="O583" s="42"/>
      <c r="P583" s="42"/>
      <c r="Q583" s="42"/>
      <c r="R583" s="42"/>
    </row>
    <row r="584" spans="1:18" x14ac:dyDescent="0.25">
      <c r="A584" s="46" t="s">
        <v>184</v>
      </c>
      <c r="B584" s="14">
        <v>38.76</v>
      </c>
      <c r="C584" s="14">
        <v>41.12</v>
      </c>
      <c r="D584" s="58">
        <f t="shared" si="18"/>
        <v>39.54666666666666</v>
      </c>
      <c r="E584" s="14">
        <v>2328198.0299999998</v>
      </c>
      <c r="F584" s="14">
        <v>2519022.88</v>
      </c>
      <c r="G584" s="40">
        <v>190824.85000000009</v>
      </c>
      <c r="H584" s="59">
        <f t="shared" si="19"/>
        <v>5308.1230613621046</v>
      </c>
      <c r="I584" s="40"/>
      <c r="J584" s="40"/>
      <c r="K584" s="40"/>
      <c r="L584" s="40"/>
      <c r="M584" s="41" t="s">
        <v>209</v>
      </c>
      <c r="N584" s="42"/>
      <c r="O584" s="42"/>
      <c r="P584" s="42"/>
      <c r="Q584" s="42"/>
      <c r="R584" s="42"/>
    </row>
    <row r="585" spans="1:18" x14ac:dyDescent="0.25">
      <c r="A585" s="46" t="s">
        <v>185</v>
      </c>
      <c r="B585" s="14">
        <v>117.75</v>
      </c>
      <c r="C585" s="14">
        <v>119.25</v>
      </c>
      <c r="D585" s="58">
        <f t="shared" si="18"/>
        <v>118.25</v>
      </c>
      <c r="E585" s="14">
        <v>8889962.1300000008</v>
      </c>
      <c r="F585" s="14">
        <v>9225441.7100000009</v>
      </c>
      <c r="G585" s="40">
        <v>335479.58000000007</v>
      </c>
      <c r="H585" s="59">
        <f t="shared" si="19"/>
        <v>6501.3683650458079</v>
      </c>
      <c r="I585" s="40"/>
      <c r="J585" s="40"/>
      <c r="K585" s="40"/>
      <c r="L585" s="40"/>
      <c r="M585" s="41" t="s">
        <v>209</v>
      </c>
      <c r="N585" s="42"/>
      <c r="O585" s="42"/>
      <c r="P585" s="42"/>
      <c r="Q585" s="42"/>
      <c r="R585" s="42"/>
    </row>
    <row r="586" spans="1:18" s="39" customFormat="1" x14ac:dyDescent="0.25">
      <c r="A586" s="47"/>
      <c r="B586" s="48">
        <f>SUM(B582:B585)</f>
        <v>195.41</v>
      </c>
      <c r="C586" s="48">
        <f>SUM(C582:C585)</f>
        <v>194.34</v>
      </c>
      <c r="D586" s="57">
        <f t="shared" si="18"/>
        <v>195.05333333333331</v>
      </c>
      <c r="E586" s="48"/>
      <c r="F586" s="48">
        <f>SUM(F582:F585)</f>
        <v>13662218.100000001</v>
      </c>
      <c r="G586" s="43"/>
      <c r="H586" s="60">
        <f t="shared" si="19"/>
        <v>5836.958310547544</v>
      </c>
      <c r="I586" s="43"/>
      <c r="J586" s="43"/>
      <c r="K586" s="43"/>
      <c r="L586" s="43"/>
      <c r="M586" s="44"/>
      <c r="N586" s="45"/>
      <c r="O586" s="45"/>
      <c r="P586" s="45"/>
      <c r="Q586" s="45"/>
      <c r="R586" s="45"/>
    </row>
    <row r="587" spans="1:18" x14ac:dyDescent="0.25">
      <c r="A587" s="46" t="s">
        <v>182</v>
      </c>
      <c r="B587" s="14">
        <v>0.04</v>
      </c>
      <c r="C587" s="14">
        <v>0</v>
      </c>
      <c r="D587" s="58">
        <f t="shared" si="18"/>
        <v>2.6666666666666668E-2</v>
      </c>
      <c r="E587" s="14">
        <v>1068.02</v>
      </c>
      <c r="F587" s="14">
        <v>9646.08</v>
      </c>
      <c r="G587" s="40">
        <v>8578.06</v>
      </c>
      <c r="H587" s="59">
        <f t="shared" si="19"/>
        <v>30144</v>
      </c>
      <c r="I587" s="40"/>
      <c r="J587" s="40"/>
      <c r="K587" s="40"/>
      <c r="L587" s="40"/>
      <c r="M587" s="41" t="s">
        <v>208</v>
      </c>
      <c r="N587" s="42"/>
      <c r="O587" s="42"/>
      <c r="P587" s="42"/>
      <c r="Q587" s="42"/>
      <c r="R587" s="42"/>
    </row>
    <row r="588" spans="1:18" x14ac:dyDescent="0.25">
      <c r="A588" s="46" t="s">
        <v>183</v>
      </c>
      <c r="B588" s="14">
        <v>12.15</v>
      </c>
      <c r="C588" s="14">
        <v>10.3</v>
      </c>
      <c r="D588" s="58">
        <f t="shared" si="18"/>
        <v>11.533333333333333</v>
      </c>
      <c r="E588" s="14">
        <v>521885.65</v>
      </c>
      <c r="F588" s="14">
        <v>576324.65</v>
      </c>
      <c r="G588" s="40">
        <v>54439</v>
      </c>
      <c r="H588" s="59">
        <f t="shared" si="19"/>
        <v>4164.1954479768783</v>
      </c>
      <c r="I588" s="40"/>
      <c r="J588" s="40"/>
      <c r="K588" s="40"/>
      <c r="L588" s="40"/>
      <c r="M588" s="41" t="s">
        <v>208</v>
      </c>
      <c r="N588" s="42"/>
      <c r="O588" s="42"/>
      <c r="P588" s="42"/>
      <c r="Q588" s="42"/>
      <c r="R588" s="42"/>
    </row>
    <row r="589" spans="1:18" x14ac:dyDescent="0.25">
      <c r="A589" s="46" t="s">
        <v>184</v>
      </c>
      <c r="B589" s="14">
        <v>18.68</v>
      </c>
      <c r="C589" s="14">
        <v>18.25</v>
      </c>
      <c r="D589" s="58">
        <f t="shared" si="18"/>
        <v>18.536666666666665</v>
      </c>
      <c r="E589" s="14">
        <v>1090112.49</v>
      </c>
      <c r="F589" s="14">
        <v>1142699.44</v>
      </c>
      <c r="G589" s="40">
        <v>52586.949999999953</v>
      </c>
      <c r="H589" s="59">
        <f t="shared" si="19"/>
        <v>5137.1131091530306</v>
      </c>
      <c r="I589" s="40"/>
      <c r="J589" s="40"/>
      <c r="K589" s="40"/>
      <c r="L589" s="40"/>
      <c r="M589" s="41" t="s">
        <v>208</v>
      </c>
      <c r="N589" s="42"/>
      <c r="O589" s="42"/>
      <c r="P589" s="42"/>
      <c r="Q589" s="42"/>
      <c r="R589" s="42"/>
    </row>
    <row r="590" spans="1:18" x14ac:dyDescent="0.25">
      <c r="A590" s="46" t="s">
        <v>185</v>
      </c>
      <c r="B590" s="14">
        <v>29.23</v>
      </c>
      <c r="C590" s="14">
        <v>30.03</v>
      </c>
      <c r="D590" s="58">
        <f t="shared" si="18"/>
        <v>29.49666666666667</v>
      </c>
      <c r="E590" s="14">
        <v>2217959.63</v>
      </c>
      <c r="F590" s="14">
        <v>2192926.2000000002</v>
      </c>
      <c r="G590" s="40">
        <v>-25033.429999999702</v>
      </c>
      <c r="H590" s="59">
        <f t="shared" si="19"/>
        <v>6195.4068256300152</v>
      </c>
      <c r="I590" s="40"/>
      <c r="J590" s="40"/>
      <c r="K590" s="40"/>
      <c r="L590" s="40"/>
      <c r="M590" s="41" t="s">
        <v>208</v>
      </c>
      <c r="N590" s="42"/>
      <c r="O590" s="42"/>
      <c r="P590" s="42"/>
      <c r="Q590" s="42"/>
      <c r="R590" s="42"/>
    </row>
    <row r="591" spans="1:18" s="39" customFormat="1" x14ac:dyDescent="0.25">
      <c r="A591" s="47"/>
      <c r="B591" s="48">
        <f>SUM(B587:B590)</f>
        <v>60.099999999999994</v>
      </c>
      <c r="C591" s="48">
        <f>SUM(C587:C590)</f>
        <v>58.58</v>
      </c>
      <c r="D591" s="57">
        <f t="shared" si="18"/>
        <v>59.593333333333327</v>
      </c>
      <c r="E591" s="48"/>
      <c r="F591" s="48">
        <f>SUM(F587:F590)</f>
        <v>3921596.37</v>
      </c>
      <c r="G591" s="43"/>
      <c r="H591" s="60">
        <f t="shared" si="19"/>
        <v>5483.8298047880089</v>
      </c>
      <c r="I591" s="43"/>
      <c r="J591" s="43"/>
      <c r="K591" s="43"/>
      <c r="L591" s="43"/>
      <c r="M591" s="44"/>
      <c r="N591" s="45"/>
      <c r="O591" s="45"/>
      <c r="P591" s="45"/>
      <c r="Q591" s="45"/>
      <c r="R591" s="45"/>
    </row>
    <row r="592" spans="1:18" x14ac:dyDescent="0.25">
      <c r="A592" s="46" t="s">
        <v>182</v>
      </c>
      <c r="B592" s="14">
        <v>6.64</v>
      </c>
      <c r="C592" s="14">
        <v>10.19</v>
      </c>
      <c r="D592" s="58">
        <f t="shared" si="18"/>
        <v>7.8233333333333333</v>
      </c>
      <c r="E592" s="14">
        <v>321491.38</v>
      </c>
      <c r="F592" s="14">
        <v>329870.58</v>
      </c>
      <c r="G592" s="40">
        <v>8379.2000000000116</v>
      </c>
      <c r="H592" s="59">
        <f t="shared" si="19"/>
        <v>3513.7471239880701</v>
      </c>
      <c r="I592" s="40"/>
      <c r="J592" s="40"/>
      <c r="K592" s="40"/>
      <c r="L592" s="40"/>
      <c r="M592" s="41" t="s">
        <v>207</v>
      </c>
      <c r="N592" s="42"/>
      <c r="O592" s="42"/>
      <c r="P592" s="42"/>
      <c r="Q592" s="42"/>
      <c r="R592" s="42"/>
    </row>
    <row r="593" spans="1:18" x14ac:dyDescent="0.25">
      <c r="A593" s="46" t="s">
        <v>183</v>
      </c>
      <c r="B593" s="14">
        <v>54.68</v>
      </c>
      <c r="C593" s="14">
        <v>50.31</v>
      </c>
      <c r="D593" s="58">
        <f t="shared" si="18"/>
        <v>53.223333333333336</v>
      </c>
      <c r="E593" s="14">
        <v>2410836.65</v>
      </c>
      <c r="F593" s="14">
        <v>2580925.5099999998</v>
      </c>
      <c r="G593" s="40">
        <v>170088.85999999987</v>
      </c>
      <c r="H593" s="59">
        <f t="shared" si="19"/>
        <v>4041.0307352664863</v>
      </c>
      <c r="I593" s="40"/>
      <c r="J593" s="40"/>
      <c r="K593" s="40"/>
      <c r="L593" s="40"/>
      <c r="M593" s="41" t="s">
        <v>207</v>
      </c>
      <c r="N593" s="42"/>
      <c r="O593" s="42"/>
      <c r="P593" s="42"/>
      <c r="Q593" s="42"/>
      <c r="R593" s="42"/>
    </row>
    <row r="594" spans="1:18" x14ac:dyDescent="0.25">
      <c r="A594" s="46" t="s">
        <v>184</v>
      </c>
      <c r="B594" s="14">
        <v>39.92</v>
      </c>
      <c r="C594" s="14">
        <v>48.16</v>
      </c>
      <c r="D594" s="58">
        <f t="shared" si="18"/>
        <v>42.666666666666664</v>
      </c>
      <c r="E594" s="14">
        <v>2516257.5099999998</v>
      </c>
      <c r="F594" s="14">
        <v>2571101.7999999998</v>
      </c>
      <c r="G594" s="40">
        <v>54844.290000000037</v>
      </c>
      <c r="H594" s="59">
        <f t="shared" si="19"/>
        <v>5021.6832031249996</v>
      </c>
      <c r="I594" s="40"/>
      <c r="J594" s="40"/>
      <c r="K594" s="40"/>
      <c r="L594" s="40"/>
      <c r="M594" s="41" t="s">
        <v>207</v>
      </c>
      <c r="N594" s="42"/>
      <c r="O594" s="42"/>
      <c r="P594" s="42"/>
      <c r="Q594" s="42"/>
      <c r="R594" s="42"/>
    </row>
    <row r="595" spans="1:18" x14ac:dyDescent="0.25">
      <c r="A595" s="46" t="s">
        <v>185</v>
      </c>
      <c r="B595" s="14">
        <v>98.87</v>
      </c>
      <c r="C595" s="14">
        <v>109.2</v>
      </c>
      <c r="D595" s="58">
        <f t="shared" si="18"/>
        <v>102.31333333333333</v>
      </c>
      <c r="E595" s="14">
        <v>7700727.9900000002</v>
      </c>
      <c r="F595" s="14">
        <v>7817363.29</v>
      </c>
      <c r="G595" s="40">
        <v>116635.29999999981</v>
      </c>
      <c r="H595" s="59">
        <f t="shared" si="19"/>
        <v>6367.1754170196136</v>
      </c>
      <c r="I595" s="40"/>
      <c r="J595" s="40"/>
      <c r="K595" s="40"/>
      <c r="L595" s="40"/>
      <c r="M595" s="41" t="s">
        <v>207</v>
      </c>
      <c r="N595" s="42"/>
      <c r="O595" s="42"/>
      <c r="P595" s="42"/>
      <c r="Q595" s="42"/>
      <c r="R595" s="42"/>
    </row>
    <row r="596" spans="1:18" s="39" customFormat="1" x14ac:dyDescent="0.25">
      <c r="A596" s="47"/>
      <c r="B596" s="48">
        <f>SUM(B592:B595)</f>
        <v>200.11</v>
      </c>
      <c r="C596" s="48">
        <f>SUM(C592:C595)</f>
        <v>217.86</v>
      </c>
      <c r="D596" s="57">
        <f t="shared" si="18"/>
        <v>206.02666666666667</v>
      </c>
      <c r="E596" s="48"/>
      <c r="F596" s="48">
        <f>SUM(F592:F595)</f>
        <v>13299261.18</v>
      </c>
      <c r="G596" s="43"/>
      <c r="H596" s="60">
        <f t="shared" si="19"/>
        <v>5379.2636794589698</v>
      </c>
      <c r="I596" s="43"/>
      <c r="J596" s="43"/>
      <c r="K596" s="43"/>
      <c r="L596" s="43"/>
      <c r="M596" s="44"/>
      <c r="N596" s="45"/>
      <c r="O596" s="45"/>
      <c r="P596" s="45"/>
      <c r="Q596" s="45"/>
      <c r="R596" s="45"/>
    </row>
    <row r="597" spans="1:18" x14ac:dyDescent="0.25">
      <c r="A597" s="46" t="s">
        <v>182</v>
      </c>
      <c r="B597" s="14">
        <v>1.26</v>
      </c>
      <c r="C597" s="14">
        <v>0</v>
      </c>
      <c r="D597" s="58">
        <f t="shared" si="18"/>
        <v>0.84</v>
      </c>
      <c r="E597" s="14">
        <v>33642.5</v>
      </c>
      <c r="F597" s="14">
        <v>40873.78</v>
      </c>
      <c r="G597" s="40">
        <v>7231.2799999999988</v>
      </c>
      <c r="H597" s="59">
        <f t="shared" si="19"/>
        <v>4054.9384920634925</v>
      </c>
      <c r="I597" s="40"/>
      <c r="J597" s="40"/>
      <c r="K597" s="40"/>
      <c r="L597" s="40"/>
      <c r="M597" s="41" t="s">
        <v>206</v>
      </c>
      <c r="N597" s="42"/>
      <c r="O597" s="42"/>
      <c r="P597" s="42"/>
      <c r="Q597" s="42"/>
      <c r="R597" s="42"/>
    </row>
    <row r="598" spans="1:18" x14ac:dyDescent="0.25">
      <c r="A598" s="46" t="s">
        <v>183</v>
      </c>
      <c r="B598" s="14">
        <v>6.29</v>
      </c>
      <c r="C598" s="14">
        <v>6.28</v>
      </c>
      <c r="D598" s="58">
        <f t="shared" si="18"/>
        <v>6.2866666666666662</v>
      </c>
      <c r="E598" s="14">
        <v>285064.73</v>
      </c>
      <c r="F598" s="14">
        <v>314565.08</v>
      </c>
      <c r="G598" s="40">
        <v>29500.350000000035</v>
      </c>
      <c r="H598" s="59">
        <f t="shared" si="19"/>
        <v>4169.7386002120902</v>
      </c>
      <c r="I598" s="40"/>
      <c r="J598" s="40"/>
      <c r="K598" s="40"/>
      <c r="L598" s="40"/>
      <c r="M598" s="41" t="s">
        <v>206</v>
      </c>
      <c r="N598" s="42"/>
      <c r="O598" s="42"/>
      <c r="P598" s="42"/>
      <c r="Q598" s="42"/>
      <c r="R598" s="42"/>
    </row>
    <row r="599" spans="1:18" x14ac:dyDescent="0.25">
      <c r="A599" s="46" t="s">
        <v>184</v>
      </c>
      <c r="B599" s="14">
        <v>4.33</v>
      </c>
      <c r="C599" s="14">
        <v>4.0999999999999996</v>
      </c>
      <c r="D599" s="58">
        <f t="shared" si="18"/>
        <v>4.253333333333333</v>
      </c>
      <c r="E599" s="14">
        <v>250030.92</v>
      </c>
      <c r="F599" s="14">
        <v>252065.65</v>
      </c>
      <c r="G599" s="40">
        <v>2034.7299999999814</v>
      </c>
      <c r="H599" s="59">
        <f t="shared" si="19"/>
        <v>4938.5903213166148</v>
      </c>
      <c r="I599" s="40"/>
      <c r="J599" s="40"/>
      <c r="K599" s="40"/>
      <c r="L599" s="40"/>
      <c r="M599" s="41" t="s">
        <v>206</v>
      </c>
      <c r="N599" s="42"/>
      <c r="O599" s="42"/>
      <c r="P599" s="42"/>
      <c r="Q599" s="42"/>
      <c r="R599" s="42"/>
    </row>
    <row r="600" spans="1:18" x14ac:dyDescent="0.25">
      <c r="A600" s="46" t="s">
        <v>185</v>
      </c>
      <c r="B600" s="14">
        <v>18.829999999999998</v>
      </c>
      <c r="C600" s="14">
        <v>18.66</v>
      </c>
      <c r="D600" s="58">
        <f t="shared" si="18"/>
        <v>18.77333333333333</v>
      </c>
      <c r="E600" s="14">
        <v>1410966.61</v>
      </c>
      <c r="F600" s="14">
        <v>1490450.88</v>
      </c>
      <c r="G600" s="40">
        <v>79484.269999999786</v>
      </c>
      <c r="H600" s="59">
        <f t="shared" si="19"/>
        <v>6615.992897727273</v>
      </c>
      <c r="I600" s="40"/>
      <c r="J600" s="40"/>
      <c r="K600" s="40"/>
      <c r="L600" s="40"/>
      <c r="M600" s="41" t="s">
        <v>206</v>
      </c>
      <c r="N600" s="42"/>
      <c r="O600" s="42"/>
      <c r="P600" s="42"/>
      <c r="Q600" s="42"/>
      <c r="R600" s="42"/>
    </row>
    <row r="601" spans="1:18" s="39" customFormat="1" x14ac:dyDescent="0.25">
      <c r="A601" s="47"/>
      <c r="B601" s="48">
        <f>SUM(B597:B600)</f>
        <v>30.709999999999997</v>
      </c>
      <c r="C601" s="48">
        <f>SUM(C597:C600)</f>
        <v>29.04</v>
      </c>
      <c r="D601" s="57">
        <f t="shared" si="18"/>
        <v>30.153333333333332</v>
      </c>
      <c r="E601" s="48"/>
      <c r="F601" s="48">
        <f>SUM(F597:F600)</f>
        <v>2097955.3899999997</v>
      </c>
      <c r="G601" s="43"/>
      <c r="H601" s="60">
        <f t="shared" si="19"/>
        <v>5798.0195390227718</v>
      </c>
      <c r="I601" s="43"/>
      <c r="J601" s="43"/>
      <c r="K601" s="43"/>
      <c r="L601" s="43"/>
      <c r="M601" s="44"/>
      <c r="N601" s="45"/>
      <c r="O601" s="45"/>
      <c r="P601" s="45"/>
      <c r="Q601" s="45"/>
      <c r="R601" s="45"/>
    </row>
    <row r="602" spans="1:18" x14ac:dyDescent="0.25">
      <c r="A602" s="46" t="s">
        <v>182</v>
      </c>
      <c r="B602" s="14">
        <v>14.46</v>
      </c>
      <c r="C602" s="14">
        <v>19.48</v>
      </c>
      <c r="D602" s="58">
        <f t="shared" si="18"/>
        <v>16.133333333333336</v>
      </c>
      <c r="E602" s="14">
        <v>661753.16</v>
      </c>
      <c r="F602" s="14">
        <v>680641.05</v>
      </c>
      <c r="G602" s="40">
        <v>18887.890000000014</v>
      </c>
      <c r="H602" s="59">
        <f t="shared" si="19"/>
        <v>3515.7079028925618</v>
      </c>
      <c r="I602" s="40"/>
      <c r="J602" s="40"/>
      <c r="K602" s="40"/>
      <c r="L602" s="40"/>
      <c r="M602" s="41" t="s">
        <v>205</v>
      </c>
      <c r="N602" s="42"/>
      <c r="O602" s="42"/>
      <c r="P602" s="42"/>
      <c r="Q602" s="42"/>
      <c r="R602" s="42"/>
    </row>
    <row r="603" spans="1:18" x14ac:dyDescent="0.25">
      <c r="A603" s="46" t="s">
        <v>183</v>
      </c>
      <c r="B603" s="14">
        <v>77.39</v>
      </c>
      <c r="C603" s="14">
        <v>82.95</v>
      </c>
      <c r="D603" s="58">
        <f t="shared" si="18"/>
        <v>79.243333333333339</v>
      </c>
      <c r="E603" s="14">
        <v>3596606.81</v>
      </c>
      <c r="F603" s="14">
        <v>4158586.69</v>
      </c>
      <c r="G603" s="40">
        <v>561979.87999999989</v>
      </c>
      <c r="H603" s="59">
        <f t="shared" si="19"/>
        <v>4373.2245509611739</v>
      </c>
      <c r="I603" s="40"/>
      <c r="J603" s="40"/>
      <c r="K603" s="40"/>
      <c r="L603" s="40"/>
      <c r="M603" s="41" t="s">
        <v>205</v>
      </c>
      <c r="N603" s="42"/>
      <c r="O603" s="42"/>
      <c r="P603" s="42"/>
      <c r="Q603" s="42"/>
      <c r="R603" s="42"/>
    </row>
    <row r="604" spans="1:18" x14ac:dyDescent="0.25">
      <c r="A604" s="46" t="s">
        <v>184</v>
      </c>
      <c r="B604" s="14">
        <v>68.739999999999995</v>
      </c>
      <c r="C604" s="14">
        <v>73.63</v>
      </c>
      <c r="D604" s="58">
        <f t="shared" si="18"/>
        <v>70.36999999999999</v>
      </c>
      <c r="E604" s="14">
        <v>4143365.54</v>
      </c>
      <c r="F604" s="14">
        <v>4430240.97</v>
      </c>
      <c r="G604" s="40">
        <v>286875.4299999997</v>
      </c>
      <c r="H604" s="59">
        <f t="shared" si="19"/>
        <v>5246.3656032400177</v>
      </c>
      <c r="I604" s="40"/>
      <c r="J604" s="40"/>
      <c r="K604" s="40"/>
      <c r="L604" s="40"/>
      <c r="M604" s="41" t="s">
        <v>205</v>
      </c>
      <c r="N604" s="42"/>
      <c r="O604" s="42"/>
      <c r="P604" s="42"/>
      <c r="Q604" s="42"/>
      <c r="R604" s="42"/>
    </row>
    <row r="605" spans="1:18" x14ac:dyDescent="0.25">
      <c r="A605" s="46" t="s">
        <v>185</v>
      </c>
      <c r="B605" s="14">
        <v>134.47</v>
      </c>
      <c r="C605" s="14">
        <v>137</v>
      </c>
      <c r="D605" s="58">
        <f t="shared" si="18"/>
        <v>135.31333333333333</v>
      </c>
      <c r="E605" s="14">
        <v>10173572.380000001</v>
      </c>
      <c r="F605" s="14">
        <v>10637241.289999999</v>
      </c>
      <c r="G605" s="40">
        <v>463668.90999999829</v>
      </c>
      <c r="H605" s="59">
        <f t="shared" si="19"/>
        <v>6550.9935520027584</v>
      </c>
      <c r="I605" s="40"/>
      <c r="J605" s="40"/>
      <c r="K605" s="40"/>
      <c r="L605" s="40"/>
      <c r="M605" s="41" t="s">
        <v>205</v>
      </c>
      <c r="N605" s="42"/>
      <c r="O605" s="42"/>
      <c r="P605" s="42"/>
      <c r="Q605" s="42"/>
      <c r="R605" s="42"/>
    </row>
    <row r="606" spans="1:18" s="39" customFormat="1" x14ac:dyDescent="0.25">
      <c r="A606" s="47"/>
      <c r="B606" s="48">
        <f>SUM(B602:B605)</f>
        <v>295.05999999999995</v>
      </c>
      <c r="C606" s="48">
        <f>SUM(C602:C605)</f>
        <v>313.06</v>
      </c>
      <c r="D606" s="57">
        <f t="shared" si="18"/>
        <v>301.05999999999995</v>
      </c>
      <c r="E606" s="48"/>
      <c r="F606" s="48">
        <f>SUM(F602:F605)</f>
        <v>19906710</v>
      </c>
      <c r="G606" s="43"/>
      <c r="H606" s="60">
        <f t="shared" si="19"/>
        <v>5510.1723908855383</v>
      </c>
      <c r="I606" s="43"/>
      <c r="J606" s="43"/>
      <c r="K606" s="43"/>
      <c r="L606" s="43"/>
      <c r="M606" s="44"/>
      <c r="N606" s="45"/>
      <c r="O606" s="45"/>
      <c r="P606" s="45"/>
      <c r="Q606" s="45"/>
      <c r="R606" s="45"/>
    </row>
    <row r="607" spans="1:18" x14ac:dyDescent="0.25">
      <c r="A607" s="46" t="s">
        <v>182</v>
      </c>
      <c r="B607" s="14">
        <v>0</v>
      </c>
      <c r="C607" s="14">
        <v>0.69</v>
      </c>
      <c r="D607" s="58">
        <f t="shared" si="18"/>
        <v>0.22999999999999998</v>
      </c>
      <c r="E607" s="14">
        <v>9764.33</v>
      </c>
      <c r="F607" s="14">
        <v>9352.32</v>
      </c>
      <c r="G607" s="40">
        <v>-412.01000000000022</v>
      </c>
      <c r="H607" s="59">
        <f t="shared" si="19"/>
        <v>3388.5217391304345</v>
      </c>
      <c r="I607" s="40"/>
      <c r="J607" s="40"/>
      <c r="K607" s="40"/>
      <c r="L607" s="40"/>
      <c r="M607" s="41" t="s">
        <v>204</v>
      </c>
      <c r="N607" s="42"/>
      <c r="O607" s="42"/>
      <c r="P607" s="42"/>
      <c r="Q607" s="42"/>
      <c r="R607" s="42"/>
    </row>
    <row r="608" spans="1:18" x14ac:dyDescent="0.25">
      <c r="A608" s="46" t="s">
        <v>183</v>
      </c>
      <c r="B608" s="14">
        <v>2.99</v>
      </c>
      <c r="C608" s="14">
        <v>3</v>
      </c>
      <c r="D608" s="58">
        <f t="shared" si="18"/>
        <v>2.9933333333333336</v>
      </c>
      <c r="E608" s="14">
        <v>135739.47</v>
      </c>
      <c r="F608" s="14">
        <v>159238.97</v>
      </c>
      <c r="G608" s="40">
        <v>23499.5</v>
      </c>
      <c r="H608" s="59">
        <f t="shared" si="19"/>
        <v>4433.1561804008907</v>
      </c>
      <c r="I608" s="40"/>
      <c r="J608" s="40"/>
      <c r="K608" s="40"/>
      <c r="L608" s="40"/>
      <c r="M608" s="41" t="s">
        <v>204</v>
      </c>
      <c r="N608" s="42"/>
      <c r="O608" s="42"/>
      <c r="P608" s="42"/>
      <c r="Q608" s="42"/>
      <c r="R608" s="42"/>
    </row>
    <row r="609" spans="1:18" x14ac:dyDescent="0.25">
      <c r="A609" s="46" t="s">
        <v>184</v>
      </c>
      <c r="B609" s="14">
        <v>3</v>
      </c>
      <c r="C609" s="14">
        <v>1.95</v>
      </c>
      <c r="D609" s="58">
        <f t="shared" si="18"/>
        <v>2.65</v>
      </c>
      <c r="E609" s="14">
        <v>155082.23000000001</v>
      </c>
      <c r="F609" s="14">
        <v>164319.17000000001</v>
      </c>
      <c r="G609" s="40">
        <v>9236.9400000000023</v>
      </c>
      <c r="H609" s="59">
        <f t="shared" si="19"/>
        <v>5167.2694968553469</v>
      </c>
      <c r="I609" s="40"/>
      <c r="J609" s="40"/>
      <c r="K609" s="40"/>
      <c r="L609" s="40"/>
      <c r="M609" s="41" t="s">
        <v>204</v>
      </c>
      <c r="N609" s="42"/>
      <c r="O609" s="42"/>
      <c r="P609" s="42"/>
      <c r="Q609" s="42"/>
      <c r="R609" s="42"/>
    </row>
    <row r="610" spans="1:18" x14ac:dyDescent="0.25">
      <c r="A610" s="46" t="s">
        <v>185</v>
      </c>
      <c r="B610" s="14">
        <v>22.92</v>
      </c>
      <c r="C610" s="14">
        <v>24.94</v>
      </c>
      <c r="D610" s="58">
        <f t="shared" si="18"/>
        <v>23.593333333333334</v>
      </c>
      <c r="E610" s="14">
        <v>1775422.97</v>
      </c>
      <c r="F610" s="14">
        <v>1889728.89</v>
      </c>
      <c r="G610" s="40">
        <v>114305.91999999993</v>
      </c>
      <c r="H610" s="59">
        <f t="shared" si="19"/>
        <v>6674.6570005651311</v>
      </c>
      <c r="I610" s="40"/>
      <c r="J610" s="40"/>
      <c r="K610" s="40"/>
      <c r="L610" s="40"/>
      <c r="M610" s="41" t="s">
        <v>204</v>
      </c>
      <c r="N610" s="42"/>
      <c r="O610" s="42"/>
      <c r="P610" s="42"/>
      <c r="Q610" s="42"/>
      <c r="R610" s="42"/>
    </row>
    <row r="611" spans="1:18" s="39" customFormat="1" x14ac:dyDescent="0.25">
      <c r="A611" s="47"/>
      <c r="B611" s="48">
        <f>SUM(B607:B610)</f>
        <v>28.910000000000004</v>
      </c>
      <c r="C611" s="48">
        <f>SUM(C607:C610)</f>
        <v>30.580000000000002</v>
      </c>
      <c r="D611" s="57">
        <f t="shared" si="18"/>
        <v>29.466666666666669</v>
      </c>
      <c r="E611" s="48"/>
      <c r="F611" s="48">
        <f>SUM(F607:F610)</f>
        <v>2222639.35</v>
      </c>
      <c r="G611" s="43"/>
      <c r="H611" s="60">
        <f t="shared" si="19"/>
        <v>6285.7447680995474</v>
      </c>
      <c r="I611" s="43"/>
      <c r="J611" s="43"/>
      <c r="K611" s="43"/>
      <c r="L611" s="43"/>
      <c r="M611" s="44"/>
      <c r="N611" s="45"/>
      <c r="O611" s="45"/>
      <c r="P611" s="45"/>
      <c r="Q611" s="45"/>
      <c r="R611" s="45"/>
    </row>
    <row r="612" spans="1:18" x14ac:dyDescent="0.25">
      <c r="A612" s="46" t="s">
        <v>182</v>
      </c>
      <c r="B612" s="14">
        <v>5.97</v>
      </c>
      <c r="C612" s="14">
        <v>2</v>
      </c>
      <c r="D612" s="58">
        <f t="shared" si="18"/>
        <v>4.6466666666666665</v>
      </c>
      <c r="E612" s="14">
        <v>187703.79</v>
      </c>
      <c r="F612" s="14">
        <v>195004.09</v>
      </c>
      <c r="G612" s="40">
        <v>7300.2999999999884</v>
      </c>
      <c r="H612" s="59">
        <f t="shared" si="19"/>
        <v>3497.2039096126259</v>
      </c>
      <c r="I612" s="40"/>
      <c r="J612" s="40"/>
      <c r="K612" s="40"/>
      <c r="L612" s="40"/>
      <c r="M612" s="41" t="s">
        <v>203</v>
      </c>
      <c r="N612" s="42"/>
      <c r="O612" s="42"/>
      <c r="P612" s="42"/>
      <c r="Q612" s="42"/>
      <c r="R612" s="42"/>
    </row>
    <row r="613" spans="1:18" x14ac:dyDescent="0.25">
      <c r="A613" s="46" t="s">
        <v>183</v>
      </c>
      <c r="B613" s="14">
        <v>35.75</v>
      </c>
      <c r="C613" s="14">
        <v>38.6</v>
      </c>
      <c r="D613" s="58">
        <f t="shared" si="18"/>
        <v>36.699999999999996</v>
      </c>
      <c r="E613" s="14">
        <v>1665861.1</v>
      </c>
      <c r="F613" s="14">
        <v>1765884.78</v>
      </c>
      <c r="G613" s="40">
        <v>100023.67999999993</v>
      </c>
      <c r="H613" s="59">
        <f t="shared" si="19"/>
        <v>4009.7292915531343</v>
      </c>
      <c r="I613" s="40"/>
      <c r="J613" s="40"/>
      <c r="K613" s="40"/>
      <c r="L613" s="40"/>
      <c r="M613" s="41" t="s">
        <v>203</v>
      </c>
      <c r="N613" s="42"/>
      <c r="O613" s="42"/>
      <c r="P613" s="42"/>
      <c r="Q613" s="42"/>
      <c r="R613" s="42"/>
    </row>
    <row r="614" spans="1:18" x14ac:dyDescent="0.25">
      <c r="A614" s="46" t="s">
        <v>184</v>
      </c>
      <c r="B614" s="14">
        <v>26.91</v>
      </c>
      <c r="C614" s="14">
        <v>23.14</v>
      </c>
      <c r="D614" s="58">
        <f t="shared" si="18"/>
        <v>25.653333333333336</v>
      </c>
      <c r="E614" s="14">
        <v>1506191.19</v>
      </c>
      <c r="F614" s="14">
        <v>1522155.59</v>
      </c>
      <c r="G614" s="40">
        <v>15964.40000000014</v>
      </c>
      <c r="H614" s="59">
        <f t="shared" si="19"/>
        <v>4944.6322440228687</v>
      </c>
      <c r="I614" s="40"/>
      <c r="J614" s="40"/>
      <c r="K614" s="40"/>
      <c r="L614" s="40"/>
      <c r="M614" s="41" t="s">
        <v>203</v>
      </c>
      <c r="N614" s="42"/>
      <c r="O614" s="42"/>
      <c r="P614" s="42"/>
      <c r="Q614" s="42"/>
      <c r="R614" s="42"/>
    </row>
    <row r="615" spans="1:18" x14ac:dyDescent="0.25">
      <c r="A615" s="46" t="s">
        <v>185</v>
      </c>
      <c r="B615" s="14">
        <v>101.37</v>
      </c>
      <c r="C615" s="14">
        <v>106.67</v>
      </c>
      <c r="D615" s="58">
        <f t="shared" si="18"/>
        <v>103.13666666666667</v>
      </c>
      <c r="E615" s="14">
        <v>7757673.1399999997</v>
      </c>
      <c r="F615" s="14">
        <v>7835669.4199999999</v>
      </c>
      <c r="G615" s="40">
        <v>77996.280000000261</v>
      </c>
      <c r="H615" s="59">
        <f t="shared" si="19"/>
        <v>6331.1378268317121</v>
      </c>
      <c r="I615" s="40"/>
      <c r="J615" s="40"/>
      <c r="K615" s="40"/>
      <c r="L615" s="40"/>
      <c r="M615" s="41" t="s">
        <v>203</v>
      </c>
      <c r="N615" s="42"/>
      <c r="O615" s="42"/>
      <c r="P615" s="42"/>
      <c r="Q615" s="42"/>
      <c r="R615" s="42"/>
    </row>
    <row r="616" spans="1:18" s="39" customFormat="1" x14ac:dyDescent="0.25">
      <c r="A616" s="47"/>
      <c r="B616" s="48">
        <f>SUM(B612:B615)</f>
        <v>170</v>
      </c>
      <c r="C616" s="48">
        <f>SUM(C612:C615)</f>
        <v>170.41</v>
      </c>
      <c r="D616" s="57">
        <f t="shared" si="18"/>
        <v>170.13666666666666</v>
      </c>
      <c r="E616" s="48"/>
      <c r="F616" s="48">
        <f>SUM(F612:F615)</f>
        <v>11318713.879999999</v>
      </c>
      <c r="G616" s="43"/>
      <c r="H616" s="60">
        <f t="shared" si="19"/>
        <v>5543.9322701357733</v>
      </c>
      <c r="I616" s="43"/>
      <c r="J616" s="43"/>
      <c r="K616" s="43"/>
      <c r="L616" s="43"/>
      <c r="M616" s="44"/>
      <c r="N616" s="45"/>
      <c r="O616" s="45"/>
      <c r="P616" s="45"/>
      <c r="Q616" s="45"/>
      <c r="R616" s="45"/>
    </row>
    <row r="617" spans="1:18" x14ac:dyDescent="0.25">
      <c r="A617" s="46" t="s">
        <v>182</v>
      </c>
      <c r="B617" s="14">
        <v>4.5599999999999996</v>
      </c>
      <c r="C617" s="14">
        <v>2.16</v>
      </c>
      <c r="D617" s="58">
        <f t="shared" si="18"/>
        <v>3.76</v>
      </c>
      <c r="E617" s="14">
        <v>152320.42000000001</v>
      </c>
      <c r="F617" s="14">
        <v>160640.57999999999</v>
      </c>
      <c r="G617" s="40">
        <v>8320.1599999999744</v>
      </c>
      <c r="H617" s="59">
        <f t="shared" si="19"/>
        <v>3560.2965425531916</v>
      </c>
      <c r="I617" s="40"/>
      <c r="J617" s="40"/>
      <c r="K617" s="40"/>
      <c r="L617" s="40"/>
      <c r="M617" s="41" t="s">
        <v>202</v>
      </c>
      <c r="N617" s="42"/>
      <c r="O617" s="42"/>
      <c r="P617" s="42"/>
      <c r="Q617" s="42"/>
      <c r="R617" s="42"/>
    </row>
    <row r="618" spans="1:18" x14ac:dyDescent="0.25">
      <c r="A618" s="46" t="s">
        <v>183</v>
      </c>
      <c r="B618" s="14">
        <v>10.47</v>
      </c>
      <c r="C618" s="14">
        <v>11.2</v>
      </c>
      <c r="D618" s="58">
        <f t="shared" si="18"/>
        <v>10.713333333333333</v>
      </c>
      <c r="E618" s="14">
        <v>486231.8</v>
      </c>
      <c r="F618" s="14">
        <v>582506.62</v>
      </c>
      <c r="G618" s="40">
        <v>96274.82</v>
      </c>
      <c r="H618" s="59">
        <f t="shared" si="19"/>
        <v>4531.0098008711884</v>
      </c>
      <c r="I618" s="40"/>
      <c r="J618" s="40"/>
      <c r="K618" s="40"/>
      <c r="L618" s="40"/>
      <c r="M618" s="41" t="s">
        <v>202</v>
      </c>
      <c r="N618" s="42"/>
      <c r="O618" s="42"/>
      <c r="P618" s="42"/>
      <c r="Q618" s="42"/>
      <c r="R618" s="42"/>
    </row>
    <row r="619" spans="1:18" x14ac:dyDescent="0.25">
      <c r="A619" s="46" t="s">
        <v>184</v>
      </c>
      <c r="B619" s="14">
        <v>10.210000000000001</v>
      </c>
      <c r="C619" s="14">
        <v>11.49</v>
      </c>
      <c r="D619" s="58">
        <f t="shared" si="18"/>
        <v>10.636666666666668</v>
      </c>
      <c r="E619" s="14">
        <v>626699.80000000005</v>
      </c>
      <c r="F619" s="14">
        <v>604858.62</v>
      </c>
      <c r="G619" s="40">
        <v>-21841.180000000051</v>
      </c>
      <c r="H619" s="59">
        <f t="shared" si="19"/>
        <v>4738.7858038232525</v>
      </c>
      <c r="I619" s="40"/>
      <c r="J619" s="40"/>
      <c r="K619" s="40"/>
      <c r="L619" s="40"/>
      <c r="M619" s="41" t="s">
        <v>202</v>
      </c>
      <c r="N619" s="42"/>
      <c r="O619" s="42"/>
      <c r="P619" s="42"/>
      <c r="Q619" s="42"/>
      <c r="R619" s="42"/>
    </row>
    <row r="620" spans="1:18" x14ac:dyDescent="0.25">
      <c r="A620" s="46" t="s">
        <v>185</v>
      </c>
      <c r="B620" s="14">
        <v>63.07</v>
      </c>
      <c r="C620" s="14">
        <v>61.61</v>
      </c>
      <c r="D620" s="58">
        <f t="shared" si="18"/>
        <v>62.583333333333336</v>
      </c>
      <c r="E620" s="14">
        <v>4702761.87</v>
      </c>
      <c r="F620" s="14">
        <v>4669556.47</v>
      </c>
      <c r="G620" s="40">
        <v>-33205.400000000373</v>
      </c>
      <c r="H620" s="59">
        <f t="shared" si="19"/>
        <v>6217.7849134487342</v>
      </c>
      <c r="I620" s="40"/>
      <c r="J620" s="40"/>
      <c r="K620" s="40"/>
      <c r="L620" s="40"/>
      <c r="M620" s="41" t="s">
        <v>202</v>
      </c>
      <c r="N620" s="42"/>
      <c r="O620" s="42"/>
      <c r="P620" s="42"/>
      <c r="Q620" s="42"/>
      <c r="R620" s="42"/>
    </row>
    <row r="621" spans="1:18" s="39" customFormat="1" x14ac:dyDescent="0.25">
      <c r="A621" s="47"/>
      <c r="B621" s="48">
        <f>SUM(B617:B620)</f>
        <v>88.31</v>
      </c>
      <c r="C621" s="48">
        <f>SUM(C617:C620)</f>
        <v>86.460000000000008</v>
      </c>
      <c r="D621" s="57">
        <f t="shared" si="18"/>
        <v>87.693333333333342</v>
      </c>
      <c r="E621" s="48"/>
      <c r="F621" s="48">
        <f>SUM(F617:F620)</f>
        <v>6017562.2899999991</v>
      </c>
      <c r="G621" s="43"/>
      <c r="H621" s="60">
        <f t="shared" si="19"/>
        <v>5718.3768150372498</v>
      </c>
      <c r="I621" s="43"/>
      <c r="J621" s="43"/>
      <c r="K621" s="43"/>
      <c r="L621" s="43"/>
      <c r="M621" s="44"/>
      <c r="N621" s="45"/>
      <c r="O621" s="45"/>
      <c r="P621" s="45"/>
      <c r="Q621" s="45"/>
      <c r="R621" s="45"/>
    </row>
    <row r="622" spans="1:18" x14ac:dyDescent="0.25">
      <c r="A622" s="46" t="s">
        <v>182</v>
      </c>
      <c r="B622" s="14">
        <v>3.38</v>
      </c>
      <c r="C622" s="14">
        <v>1.97</v>
      </c>
      <c r="D622" s="58">
        <f t="shared" si="18"/>
        <v>2.91</v>
      </c>
      <c r="E622" s="14">
        <v>118125.22</v>
      </c>
      <c r="F622" s="14">
        <v>121227.94</v>
      </c>
      <c r="G622" s="40">
        <v>3102.7200000000012</v>
      </c>
      <c r="H622" s="59">
        <f t="shared" si="19"/>
        <v>3471.5904925544096</v>
      </c>
      <c r="I622" s="40"/>
      <c r="J622" s="40"/>
      <c r="K622" s="40"/>
      <c r="L622" s="40"/>
      <c r="M622" s="41" t="s">
        <v>201</v>
      </c>
      <c r="N622" s="42"/>
      <c r="O622" s="42"/>
      <c r="P622" s="42"/>
      <c r="Q622" s="42"/>
      <c r="R622" s="42"/>
    </row>
    <row r="623" spans="1:18" x14ac:dyDescent="0.25">
      <c r="A623" s="46" t="s">
        <v>183</v>
      </c>
      <c r="B623" s="14">
        <v>17.649999999999999</v>
      </c>
      <c r="C623" s="14">
        <v>17.97</v>
      </c>
      <c r="D623" s="58">
        <f t="shared" si="18"/>
        <v>17.756666666666664</v>
      </c>
      <c r="E623" s="14">
        <v>805370.7</v>
      </c>
      <c r="F623" s="14">
        <v>864466.42</v>
      </c>
      <c r="G623" s="40">
        <v>59095.720000000088</v>
      </c>
      <c r="H623" s="59">
        <f t="shared" si="19"/>
        <v>4057.0040360428015</v>
      </c>
      <c r="I623" s="40"/>
      <c r="J623" s="40"/>
      <c r="K623" s="40"/>
      <c r="L623" s="40"/>
      <c r="M623" s="41" t="s">
        <v>201</v>
      </c>
      <c r="N623" s="42"/>
      <c r="O623" s="42"/>
      <c r="P623" s="42"/>
      <c r="Q623" s="42"/>
      <c r="R623" s="42"/>
    </row>
    <row r="624" spans="1:18" x14ac:dyDescent="0.25">
      <c r="A624" s="46" t="s">
        <v>184</v>
      </c>
      <c r="B624" s="14">
        <v>7.9</v>
      </c>
      <c r="C624" s="14">
        <v>7.87</v>
      </c>
      <c r="D624" s="58">
        <f t="shared" si="18"/>
        <v>7.8900000000000006</v>
      </c>
      <c r="E624" s="14">
        <v>464116.28</v>
      </c>
      <c r="F624" s="14">
        <v>465840.49</v>
      </c>
      <c r="G624" s="40">
        <v>1724.2099999999627</v>
      </c>
      <c r="H624" s="59">
        <f t="shared" si="19"/>
        <v>4920.1572665821714</v>
      </c>
      <c r="I624" s="40"/>
      <c r="J624" s="40"/>
      <c r="K624" s="40"/>
      <c r="L624" s="40"/>
      <c r="M624" s="41" t="s">
        <v>201</v>
      </c>
      <c r="N624" s="42"/>
      <c r="O624" s="42"/>
      <c r="P624" s="42"/>
      <c r="Q624" s="42"/>
      <c r="R624" s="42"/>
    </row>
    <row r="625" spans="1:18" x14ac:dyDescent="0.25">
      <c r="A625" s="46" t="s">
        <v>185</v>
      </c>
      <c r="B625" s="14">
        <v>34.86</v>
      </c>
      <c r="C625" s="14">
        <v>30.78</v>
      </c>
      <c r="D625" s="58">
        <f t="shared" si="18"/>
        <v>33.5</v>
      </c>
      <c r="E625" s="14">
        <v>2514082.98</v>
      </c>
      <c r="F625" s="14">
        <v>2645333.38</v>
      </c>
      <c r="G625" s="40">
        <v>131250.39999999991</v>
      </c>
      <c r="H625" s="59">
        <f t="shared" si="19"/>
        <v>6580.4312935323387</v>
      </c>
      <c r="I625" s="40"/>
      <c r="J625" s="40"/>
      <c r="K625" s="40"/>
      <c r="L625" s="40"/>
      <c r="M625" s="41" t="s">
        <v>201</v>
      </c>
      <c r="N625" s="42"/>
      <c r="O625" s="42"/>
      <c r="P625" s="42"/>
      <c r="Q625" s="42"/>
      <c r="R625" s="42"/>
    </row>
    <row r="626" spans="1:18" s="39" customFormat="1" x14ac:dyDescent="0.25">
      <c r="A626" s="47"/>
      <c r="B626" s="48">
        <f>SUM(B622:B625)</f>
        <v>63.79</v>
      </c>
      <c r="C626" s="48">
        <f>SUM(C622:C625)</f>
        <v>58.59</v>
      </c>
      <c r="D626" s="57">
        <f t="shared" si="18"/>
        <v>62.056666666666672</v>
      </c>
      <c r="E626" s="48"/>
      <c r="F626" s="48">
        <f>SUM(F622:F625)</f>
        <v>4096868.23</v>
      </c>
      <c r="G626" s="43"/>
      <c r="H626" s="60">
        <f t="shared" si="19"/>
        <v>5501.5150534457753</v>
      </c>
      <c r="I626" s="43"/>
      <c r="J626" s="43"/>
      <c r="K626" s="43"/>
      <c r="L626" s="43"/>
      <c r="M626" s="44"/>
      <c r="N626" s="45"/>
      <c r="O626" s="45"/>
      <c r="P626" s="45"/>
      <c r="Q626" s="45"/>
      <c r="R626" s="45"/>
    </row>
    <row r="627" spans="1:18" x14ac:dyDescent="0.25">
      <c r="A627" s="46" t="s">
        <v>182</v>
      </c>
      <c r="B627" s="14">
        <v>0.64</v>
      </c>
      <c r="C627" s="14">
        <v>0</v>
      </c>
      <c r="D627" s="58">
        <f t="shared" si="18"/>
        <v>0.42666666666666669</v>
      </c>
      <c r="E627" s="14">
        <v>17088.259999999998</v>
      </c>
      <c r="F627" s="14">
        <v>18723.03</v>
      </c>
      <c r="G627" s="40">
        <v>1634.7700000000004</v>
      </c>
      <c r="H627" s="59">
        <f t="shared" si="19"/>
        <v>3656.8417968749995</v>
      </c>
      <c r="I627" s="40"/>
      <c r="J627" s="40"/>
      <c r="K627" s="40"/>
      <c r="L627" s="40"/>
      <c r="M627" s="41" t="s">
        <v>200</v>
      </c>
      <c r="N627" s="42"/>
      <c r="O627" s="42"/>
      <c r="P627" s="42"/>
      <c r="Q627" s="42"/>
      <c r="R627" s="42"/>
    </row>
    <row r="628" spans="1:18" x14ac:dyDescent="0.25">
      <c r="A628" s="46" t="s">
        <v>183</v>
      </c>
      <c r="B628" s="14">
        <v>16.38</v>
      </c>
      <c r="C628" s="14">
        <v>11.31</v>
      </c>
      <c r="D628" s="58">
        <f t="shared" si="18"/>
        <v>14.69</v>
      </c>
      <c r="E628" s="14">
        <v>663116.93999999994</v>
      </c>
      <c r="F628" s="14">
        <v>765756.97</v>
      </c>
      <c r="G628" s="40">
        <v>102640.03000000003</v>
      </c>
      <c r="H628" s="59">
        <f t="shared" si="19"/>
        <v>4343.9809961425008</v>
      </c>
      <c r="I628" s="40"/>
      <c r="J628" s="40"/>
      <c r="K628" s="40"/>
      <c r="L628" s="40"/>
      <c r="M628" s="41" t="s">
        <v>200</v>
      </c>
      <c r="N628" s="42"/>
      <c r="O628" s="42"/>
      <c r="P628" s="42"/>
      <c r="Q628" s="42"/>
      <c r="R628" s="42"/>
    </row>
    <row r="629" spans="1:18" x14ac:dyDescent="0.25">
      <c r="A629" s="46" t="s">
        <v>184</v>
      </c>
      <c r="B629" s="14">
        <v>15.69</v>
      </c>
      <c r="C629" s="14">
        <v>14.23</v>
      </c>
      <c r="D629" s="58">
        <f t="shared" si="18"/>
        <v>15.203333333333333</v>
      </c>
      <c r="E629" s="14">
        <v>893232.86</v>
      </c>
      <c r="F629" s="14">
        <v>907029.54</v>
      </c>
      <c r="G629" s="40">
        <v>13796.680000000051</v>
      </c>
      <c r="H629" s="59">
        <f t="shared" si="19"/>
        <v>4971.6593948695463</v>
      </c>
      <c r="I629" s="40"/>
      <c r="J629" s="40"/>
      <c r="K629" s="40"/>
      <c r="L629" s="40"/>
      <c r="M629" s="41" t="s">
        <v>200</v>
      </c>
      <c r="N629" s="42"/>
      <c r="O629" s="42"/>
      <c r="P629" s="42"/>
      <c r="Q629" s="42"/>
      <c r="R629" s="42"/>
    </row>
    <row r="630" spans="1:18" x14ac:dyDescent="0.25">
      <c r="A630" s="46" t="s">
        <v>185</v>
      </c>
      <c r="B630" s="14">
        <v>79.760000000000005</v>
      </c>
      <c r="C630" s="14">
        <v>78.400000000000006</v>
      </c>
      <c r="D630" s="58">
        <f t="shared" si="18"/>
        <v>79.306666666666672</v>
      </c>
      <c r="E630" s="14">
        <v>5959901.5899999999</v>
      </c>
      <c r="F630" s="14">
        <v>5960175.6399999997</v>
      </c>
      <c r="G630" s="40">
        <v>274.04999999981374</v>
      </c>
      <c r="H630" s="59">
        <f t="shared" si="19"/>
        <v>6262.7938382649627</v>
      </c>
      <c r="I630" s="40"/>
      <c r="J630" s="40"/>
      <c r="K630" s="40"/>
      <c r="L630" s="40"/>
      <c r="M630" s="41" t="s">
        <v>200</v>
      </c>
      <c r="N630" s="42"/>
      <c r="O630" s="42"/>
      <c r="P630" s="42"/>
      <c r="Q630" s="42"/>
      <c r="R630" s="42"/>
    </row>
    <row r="631" spans="1:18" s="39" customFormat="1" x14ac:dyDescent="0.25">
      <c r="A631" s="47"/>
      <c r="B631" s="48">
        <f>SUM(B627:B630)</f>
        <v>112.47</v>
      </c>
      <c r="C631" s="48">
        <f>SUM(C627:C630)</f>
        <v>103.94</v>
      </c>
      <c r="D631" s="57">
        <f t="shared" si="18"/>
        <v>109.62666666666667</v>
      </c>
      <c r="E631" s="48"/>
      <c r="F631" s="48">
        <f>SUM(F627:F630)</f>
        <v>7651685.1799999997</v>
      </c>
      <c r="G631" s="43"/>
      <c r="H631" s="60">
        <f t="shared" si="19"/>
        <v>5816.4719502554117</v>
      </c>
      <c r="I631" s="43"/>
      <c r="J631" s="43"/>
      <c r="K631" s="43"/>
      <c r="L631" s="43"/>
      <c r="M631" s="44"/>
      <c r="N631" s="45"/>
      <c r="O631" s="45"/>
      <c r="P631" s="45"/>
      <c r="Q631" s="45"/>
      <c r="R631" s="45"/>
    </row>
    <row r="632" spans="1:18" x14ac:dyDescent="0.25">
      <c r="A632" s="46" t="s">
        <v>182</v>
      </c>
      <c r="B632" s="14">
        <v>5</v>
      </c>
      <c r="C632" s="14">
        <v>2</v>
      </c>
      <c r="D632" s="58">
        <f t="shared" si="18"/>
        <v>4</v>
      </c>
      <c r="E632" s="14">
        <v>161804.4</v>
      </c>
      <c r="F632" s="14">
        <v>171041.28</v>
      </c>
      <c r="G632" s="40">
        <v>9236.8800000000047</v>
      </c>
      <c r="H632" s="59">
        <f t="shared" si="19"/>
        <v>3563.36</v>
      </c>
      <c r="I632" s="40"/>
      <c r="J632" s="40"/>
      <c r="K632" s="40"/>
      <c r="L632" s="40"/>
      <c r="M632" s="41" t="s">
        <v>199</v>
      </c>
      <c r="N632" s="42"/>
      <c r="O632" s="42"/>
      <c r="P632" s="42"/>
      <c r="Q632" s="42"/>
      <c r="R632" s="42"/>
    </row>
    <row r="633" spans="1:18" x14ac:dyDescent="0.25">
      <c r="A633" s="46" t="s">
        <v>183</v>
      </c>
      <c r="B633" s="14">
        <v>18.54</v>
      </c>
      <c r="C633" s="14">
        <v>23.19</v>
      </c>
      <c r="D633" s="58">
        <f t="shared" si="18"/>
        <v>20.09</v>
      </c>
      <c r="E633" s="14">
        <v>913742.95</v>
      </c>
      <c r="F633" s="14">
        <v>1051300.77</v>
      </c>
      <c r="G633" s="40">
        <v>137557.82000000007</v>
      </c>
      <c r="H633" s="59">
        <f t="shared" si="19"/>
        <v>4360.7962916874067</v>
      </c>
      <c r="I633" s="40"/>
      <c r="J633" s="40"/>
      <c r="K633" s="40"/>
      <c r="L633" s="40"/>
      <c r="M633" s="41" t="s">
        <v>199</v>
      </c>
      <c r="N633" s="42"/>
      <c r="O633" s="42"/>
      <c r="P633" s="42"/>
      <c r="Q633" s="42"/>
      <c r="R633" s="42"/>
    </row>
    <row r="634" spans="1:18" x14ac:dyDescent="0.25">
      <c r="A634" s="46" t="s">
        <v>184</v>
      </c>
      <c r="B634" s="14">
        <v>18.670000000000002</v>
      </c>
      <c r="C634" s="14">
        <v>17.899999999999999</v>
      </c>
      <c r="D634" s="58">
        <f t="shared" si="18"/>
        <v>18.413333333333334</v>
      </c>
      <c r="E634" s="14">
        <v>1082595.8</v>
      </c>
      <c r="F634" s="14">
        <v>1202729.3400000001</v>
      </c>
      <c r="G634" s="40">
        <v>120133.54000000004</v>
      </c>
      <c r="H634" s="59">
        <f t="shared" si="19"/>
        <v>5443.1994026068069</v>
      </c>
      <c r="I634" s="40"/>
      <c r="J634" s="40"/>
      <c r="K634" s="40"/>
      <c r="L634" s="40"/>
      <c r="M634" s="41" t="s">
        <v>199</v>
      </c>
      <c r="N634" s="42"/>
      <c r="O634" s="42"/>
      <c r="P634" s="42"/>
      <c r="Q634" s="42"/>
      <c r="R634" s="42"/>
    </row>
    <row r="635" spans="1:18" x14ac:dyDescent="0.25">
      <c r="A635" s="46" t="s">
        <v>185</v>
      </c>
      <c r="B635" s="14">
        <v>57.95</v>
      </c>
      <c r="C635" s="14">
        <v>54.24</v>
      </c>
      <c r="D635" s="58">
        <f t="shared" si="18"/>
        <v>56.713333333333338</v>
      </c>
      <c r="E635" s="14">
        <v>4259321.29</v>
      </c>
      <c r="F635" s="14">
        <v>4643927.24</v>
      </c>
      <c r="G635" s="40">
        <v>384605.95000000019</v>
      </c>
      <c r="H635" s="59">
        <f t="shared" si="19"/>
        <v>6823.685259198307</v>
      </c>
      <c r="I635" s="40"/>
      <c r="J635" s="40"/>
      <c r="K635" s="40"/>
      <c r="L635" s="40"/>
      <c r="M635" s="41" t="s">
        <v>199</v>
      </c>
      <c r="N635" s="42"/>
      <c r="O635" s="42"/>
      <c r="P635" s="42"/>
      <c r="Q635" s="42"/>
      <c r="R635" s="42"/>
    </row>
    <row r="636" spans="1:18" s="39" customFormat="1" x14ac:dyDescent="0.25">
      <c r="A636" s="47"/>
      <c r="B636" s="48">
        <f>SUM(B632:B635)</f>
        <v>100.16</v>
      </c>
      <c r="C636" s="48">
        <f>SUM(C632:C635)</f>
        <v>97.330000000000013</v>
      </c>
      <c r="D636" s="57">
        <f t="shared" si="18"/>
        <v>99.216666666666654</v>
      </c>
      <c r="E636" s="48"/>
      <c r="F636" s="48">
        <f>SUM(F632:F635)</f>
        <v>7068998.6300000008</v>
      </c>
      <c r="G636" s="43"/>
      <c r="H636" s="60">
        <f t="shared" si="19"/>
        <v>5937.3413656979683</v>
      </c>
      <c r="I636" s="43"/>
      <c r="J636" s="43"/>
      <c r="K636" s="43"/>
      <c r="L636" s="43"/>
      <c r="M636" s="44"/>
      <c r="N636" s="45"/>
      <c r="O636" s="45"/>
      <c r="P636" s="45"/>
      <c r="Q636" s="45"/>
      <c r="R636" s="45"/>
    </row>
    <row r="637" spans="1:18" x14ac:dyDescent="0.25">
      <c r="A637" s="46" t="s">
        <v>182</v>
      </c>
      <c r="B637" s="14">
        <v>4.5199999999999996</v>
      </c>
      <c r="C637" s="14">
        <v>6.33</v>
      </c>
      <c r="D637" s="58">
        <f t="shared" si="18"/>
        <v>5.1233333333333331</v>
      </c>
      <c r="E637" s="14">
        <v>210262.9</v>
      </c>
      <c r="F637" s="14">
        <v>218555.22</v>
      </c>
      <c r="G637" s="40">
        <v>8292.320000000007</v>
      </c>
      <c r="H637" s="59">
        <f t="shared" si="19"/>
        <v>3554.8994795055301</v>
      </c>
      <c r="I637" s="40"/>
      <c r="J637" s="40"/>
      <c r="K637" s="40"/>
      <c r="L637" s="40"/>
      <c r="M637" s="41" t="s">
        <v>198</v>
      </c>
      <c r="N637" s="42"/>
      <c r="O637" s="42"/>
      <c r="P637" s="42"/>
      <c r="Q637" s="42"/>
      <c r="R637" s="42"/>
    </row>
    <row r="638" spans="1:18" x14ac:dyDescent="0.25">
      <c r="A638" s="46" t="s">
        <v>183</v>
      </c>
      <c r="B638" s="14">
        <v>17.489999999999998</v>
      </c>
      <c r="C638" s="14">
        <v>21.46</v>
      </c>
      <c r="D638" s="58">
        <f t="shared" si="18"/>
        <v>18.813333333333333</v>
      </c>
      <c r="E638" s="14">
        <v>855449.07</v>
      </c>
      <c r="F638" s="14">
        <v>910354.75</v>
      </c>
      <c r="G638" s="40">
        <v>54905.680000000051</v>
      </c>
      <c r="H638" s="59">
        <f t="shared" si="19"/>
        <v>4032.4005581148122</v>
      </c>
      <c r="I638" s="40"/>
      <c r="J638" s="40"/>
      <c r="K638" s="40"/>
      <c r="L638" s="40"/>
      <c r="M638" s="41" t="s">
        <v>198</v>
      </c>
      <c r="N638" s="42"/>
      <c r="O638" s="42"/>
      <c r="P638" s="42"/>
      <c r="Q638" s="42"/>
      <c r="R638" s="42"/>
    </row>
    <row r="639" spans="1:18" x14ac:dyDescent="0.25">
      <c r="A639" s="46" t="s">
        <v>184</v>
      </c>
      <c r="B639" s="14">
        <v>14.29</v>
      </c>
      <c r="C639" s="14">
        <v>15.42</v>
      </c>
      <c r="D639" s="58">
        <f t="shared" si="18"/>
        <v>14.666666666666666</v>
      </c>
      <c r="E639" s="14">
        <v>863654.36</v>
      </c>
      <c r="F639" s="14">
        <v>861638.03</v>
      </c>
      <c r="G639" s="40">
        <v>-2016.3299999999581</v>
      </c>
      <c r="H639" s="59">
        <f t="shared" si="19"/>
        <v>4895.6706250000007</v>
      </c>
      <c r="I639" s="40"/>
      <c r="J639" s="40"/>
      <c r="K639" s="40"/>
      <c r="L639" s="40"/>
      <c r="M639" s="41" t="s">
        <v>198</v>
      </c>
      <c r="N639" s="42"/>
      <c r="O639" s="42"/>
      <c r="P639" s="42"/>
      <c r="Q639" s="42"/>
      <c r="R639" s="42"/>
    </row>
    <row r="640" spans="1:18" x14ac:dyDescent="0.25">
      <c r="A640" s="46" t="s">
        <v>185</v>
      </c>
      <c r="B640" s="14">
        <v>65.349999999999994</v>
      </c>
      <c r="C640" s="14">
        <v>60.4</v>
      </c>
      <c r="D640" s="58">
        <f t="shared" si="18"/>
        <v>63.699999999999996</v>
      </c>
      <c r="E640" s="14">
        <v>4783269.13</v>
      </c>
      <c r="F640" s="14">
        <v>4915532.28</v>
      </c>
      <c r="G640" s="40">
        <v>132263.15000000037</v>
      </c>
      <c r="H640" s="59">
        <f t="shared" si="19"/>
        <v>6430.5759811616963</v>
      </c>
      <c r="I640" s="40"/>
      <c r="J640" s="40"/>
      <c r="K640" s="40"/>
      <c r="L640" s="40"/>
      <c r="M640" s="41" t="s">
        <v>198</v>
      </c>
      <c r="N640" s="42"/>
      <c r="O640" s="42"/>
      <c r="P640" s="42"/>
      <c r="Q640" s="42"/>
      <c r="R640" s="42"/>
    </row>
    <row r="641" spans="1:18" s="39" customFormat="1" x14ac:dyDescent="0.25">
      <c r="A641" s="47"/>
      <c r="B641" s="48">
        <f>SUM(B637:B640)</f>
        <v>101.64999999999999</v>
      </c>
      <c r="C641" s="48">
        <f>SUM(C637:C640)</f>
        <v>103.61</v>
      </c>
      <c r="D641" s="57">
        <f t="shared" si="18"/>
        <v>102.30333333333333</v>
      </c>
      <c r="E641" s="48"/>
      <c r="F641" s="48">
        <f>SUM(F637:F640)</f>
        <v>6906080.2800000003</v>
      </c>
      <c r="G641" s="43"/>
      <c r="H641" s="60">
        <f t="shared" si="19"/>
        <v>5625.4930435632596</v>
      </c>
      <c r="I641" s="43"/>
      <c r="J641" s="43"/>
      <c r="K641" s="43"/>
      <c r="L641" s="43"/>
      <c r="M641" s="44"/>
      <c r="N641" s="45"/>
      <c r="O641" s="45"/>
      <c r="P641" s="45"/>
      <c r="Q641" s="45"/>
      <c r="R641" s="45"/>
    </row>
    <row r="642" spans="1:18" x14ac:dyDescent="0.25">
      <c r="A642" s="46" t="s">
        <v>182</v>
      </c>
      <c r="B642" s="14">
        <v>3.76</v>
      </c>
      <c r="C642" s="14">
        <v>0</v>
      </c>
      <c r="D642" s="58">
        <f t="shared" si="18"/>
        <v>2.5066666666666664</v>
      </c>
      <c r="E642" s="14">
        <v>100393.5</v>
      </c>
      <c r="F642" s="14">
        <v>103332.26</v>
      </c>
      <c r="G642" s="40">
        <v>2938.7599999999948</v>
      </c>
      <c r="H642" s="59">
        <f t="shared" si="19"/>
        <v>3435.2480053191489</v>
      </c>
      <c r="I642" s="40"/>
      <c r="J642" s="40"/>
      <c r="K642" s="40"/>
      <c r="L642" s="40"/>
      <c r="M642" s="41" t="s">
        <v>197</v>
      </c>
      <c r="N642" s="42"/>
      <c r="O642" s="42"/>
      <c r="P642" s="42"/>
      <c r="Q642" s="42"/>
      <c r="R642" s="42"/>
    </row>
    <row r="643" spans="1:18" x14ac:dyDescent="0.25">
      <c r="A643" s="46" t="s">
        <v>183</v>
      </c>
      <c r="B643" s="14">
        <v>8.44</v>
      </c>
      <c r="C643" s="14">
        <v>5.85</v>
      </c>
      <c r="D643" s="58">
        <f t="shared" ref="D643:D707" si="20">(B643*8+C643*4)/12</f>
        <v>7.5766666666666653</v>
      </c>
      <c r="E643" s="14">
        <v>342030.86</v>
      </c>
      <c r="F643" s="14">
        <v>384470.31</v>
      </c>
      <c r="G643" s="40">
        <v>42439.450000000012</v>
      </c>
      <c r="H643" s="59">
        <f t="shared" ref="H643:H707" si="21">(F643/D643)/12</f>
        <v>4228.6659700835908</v>
      </c>
      <c r="I643" s="40"/>
      <c r="J643" s="40"/>
      <c r="K643" s="40"/>
      <c r="L643" s="40"/>
      <c r="M643" s="41" t="s">
        <v>197</v>
      </c>
      <c r="N643" s="42"/>
      <c r="O643" s="42"/>
      <c r="P643" s="42"/>
      <c r="Q643" s="42"/>
      <c r="R643" s="42"/>
    </row>
    <row r="644" spans="1:18" x14ac:dyDescent="0.25">
      <c r="A644" s="46" t="s">
        <v>184</v>
      </c>
      <c r="B644" s="14">
        <v>17.600000000000001</v>
      </c>
      <c r="C644" s="14">
        <v>17.36</v>
      </c>
      <c r="D644" s="58">
        <f t="shared" si="20"/>
        <v>17.52</v>
      </c>
      <c r="E644" s="14">
        <v>1030451.88</v>
      </c>
      <c r="F644" s="14">
        <v>1039819.8</v>
      </c>
      <c r="G644" s="40">
        <v>9367.9200000000419</v>
      </c>
      <c r="H644" s="59">
        <f t="shared" si="21"/>
        <v>4945.8704337899544</v>
      </c>
      <c r="I644" s="40"/>
      <c r="J644" s="40"/>
      <c r="K644" s="40"/>
      <c r="L644" s="40"/>
      <c r="M644" s="41" t="s">
        <v>197</v>
      </c>
      <c r="N644" s="42"/>
      <c r="O644" s="42"/>
      <c r="P644" s="42"/>
      <c r="Q644" s="42"/>
      <c r="R644" s="42"/>
    </row>
    <row r="645" spans="1:18" x14ac:dyDescent="0.25">
      <c r="A645" s="46" t="s">
        <v>185</v>
      </c>
      <c r="B645" s="14">
        <v>68.67</v>
      </c>
      <c r="C645" s="14">
        <v>66.819999999999993</v>
      </c>
      <c r="D645" s="58">
        <f t="shared" si="20"/>
        <v>68.053333333333327</v>
      </c>
      <c r="E645" s="14">
        <v>5113541.7300000004</v>
      </c>
      <c r="F645" s="14">
        <v>5089374.58</v>
      </c>
      <c r="G645" s="40">
        <v>-24167.150000000373</v>
      </c>
      <c r="H645" s="59">
        <f t="shared" si="21"/>
        <v>6232.0907376567402</v>
      </c>
      <c r="I645" s="40"/>
      <c r="J645" s="40"/>
      <c r="K645" s="40"/>
      <c r="L645" s="40"/>
      <c r="M645" s="41" t="s">
        <v>197</v>
      </c>
      <c r="N645" s="42"/>
      <c r="O645" s="42"/>
      <c r="P645" s="42"/>
      <c r="Q645" s="42"/>
      <c r="R645" s="42"/>
    </row>
    <row r="646" spans="1:18" s="39" customFormat="1" x14ac:dyDescent="0.25">
      <c r="A646" s="47"/>
      <c r="B646" s="48">
        <f>SUM(B642:B645)</f>
        <v>98.47</v>
      </c>
      <c r="C646" s="48">
        <f>SUM(C642:C645)</f>
        <v>90.03</v>
      </c>
      <c r="D646" s="57">
        <f t="shared" si="20"/>
        <v>95.65666666666668</v>
      </c>
      <c r="E646" s="48"/>
      <c r="F646" s="48">
        <f>SUM(F642:F645)</f>
        <v>6616996.9500000002</v>
      </c>
      <c r="G646" s="43"/>
      <c r="H646" s="60">
        <f t="shared" si="21"/>
        <v>5764.5371902986371</v>
      </c>
      <c r="I646" s="43"/>
      <c r="J646" s="43"/>
      <c r="K646" s="43"/>
      <c r="L646" s="43"/>
      <c r="M646" s="44"/>
      <c r="N646" s="45"/>
      <c r="O646" s="45"/>
      <c r="P646" s="45"/>
      <c r="Q646" s="45"/>
      <c r="R646" s="45"/>
    </row>
    <row r="647" spans="1:18" x14ac:dyDescent="0.25">
      <c r="A647" s="46" t="s">
        <v>182</v>
      </c>
      <c r="B647" s="14">
        <v>3.5</v>
      </c>
      <c r="C647" s="14">
        <v>1.93</v>
      </c>
      <c r="D647" s="58">
        <f t="shared" si="20"/>
        <v>2.9766666666666666</v>
      </c>
      <c r="E647" s="14">
        <v>120763.22</v>
      </c>
      <c r="F647" s="14">
        <v>130856.14</v>
      </c>
      <c r="G647" s="40">
        <v>10092.919999999998</v>
      </c>
      <c r="H647" s="59">
        <f t="shared" si="21"/>
        <v>3663.3857782754762</v>
      </c>
      <c r="I647" s="40"/>
      <c r="J647" s="40"/>
      <c r="K647" s="40"/>
      <c r="L647" s="40"/>
      <c r="M647" s="41" t="s">
        <v>196</v>
      </c>
      <c r="N647" s="42"/>
      <c r="O647" s="42"/>
      <c r="P647" s="42"/>
      <c r="Q647" s="42"/>
      <c r="R647" s="42"/>
    </row>
    <row r="648" spans="1:18" x14ac:dyDescent="0.25">
      <c r="A648" s="46" t="s">
        <v>183</v>
      </c>
      <c r="B648" s="14">
        <v>7.23</v>
      </c>
      <c r="C648" s="14">
        <v>9.52</v>
      </c>
      <c r="D648" s="58">
        <f t="shared" si="20"/>
        <v>7.9933333333333332</v>
      </c>
      <c r="E648" s="14">
        <v>363817.33</v>
      </c>
      <c r="F648" s="14">
        <v>451846.57</v>
      </c>
      <c r="G648" s="40">
        <v>88029.239999999991</v>
      </c>
      <c r="H648" s="59">
        <f t="shared" si="21"/>
        <v>4710.6606547122601</v>
      </c>
      <c r="I648" s="40"/>
      <c r="J648" s="40"/>
      <c r="K648" s="40"/>
      <c r="L648" s="40"/>
      <c r="M648" s="41" t="s">
        <v>196</v>
      </c>
      <c r="N648" s="42"/>
      <c r="O648" s="42"/>
      <c r="P648" s="42"/>
      <c r="Q648" s="42"/>
      <c r="R648" s="42"/>
    </row>
    <row r="649" spans="1:18" x14ac:dyDescent="0.25">
      <c r="A649" s="46" t="s">
        <v>184</v>
      </c>
      <c r="B649" s="14">
        <v>17.84</v>
      </c>
      <c r="C649" s="14">
        <v>17.38</v>
      </c>
      <c r="D649" s="58">
        <f t="shared" si="20"/>
        <v>17.686666666666667</v>
      </c>
      <c r="E649" s="14">
        <v>1040087.08</v>
      </c>
      <c r="F649" s="14">
        <v>1162465.58</v>
      </c>
      <c r="G649" s="40">
        <v>122378.50000000012</v>
      </c>
      <c r="H649" s="59">
        <f t="shared" si="21"/>
        <v>5477.1276856388986</v>
      </c>
      <c r="I649" s="40"/>
      <c r="J649" s="40"/>
      <c r="K649" s="40"/>
      <c r="L649" s="40"/>
      <c r="M649" s="41" t="s">
        <v>196</v>
      </c>
      <c r="N649" s="42"/>
      <c r="O649" s="42"/>
      <c r="P649" s="42"/>
      <c r="Q649" s="42"/>
      <c r="R649" s="42"/>
    </row>
    <row r="650" spans="1:18" x14ac:dyDescent="0.25">
      <c r="A650" s="46" t="s">
        <v>185</v>
      </c>
      <c r="B650" s="14">
        <v>28.76</v>
      </c>
      <c r="C650" s="14">
        <v>28.78</v>
      </c>
      <c r="D650" s="58">
        <f t="shared" si="20"/>
        <v>28.766666666666669</v>
      </c>
      <c r="E650" s="14">
        <v>2162321.38</v>
      </c>
      <c r="F650" s="14">
        <v>2396275.5</v>
      </c>
      <c r="G650" s="40">
        <v>233954.12000000011</v>
      </c>
      <c r="H650" s="59">
        <f t="shared" si="21"/>
        <v>6941.7019119351098</v>
      </c>
      <c r="I650" s="40"/>
      <c r="J650" s="40"/>
      <c r="K650" s="40"/>
      <c r="L650" s="40"/>
      <c r="M650" s="41" t="s">
        <v>196</v>
      </c>
      <c r="N650" s="42"/>
      <c r="O650" s="42"/>
      <c r="P650" s="42"/>
      <c r="Q650" s="42"/>
      <c r="R650" s="42"/>
    </row>
    <row r="651" spans="1:18" s="39" customFormat="1" x14ac:dyDescent="0.25">
      <c r="A651" s="47"/>
      <c r="B651" s="48">
        <f>SUM(B647:B650)</f>
        <v>57.33</v>
      </c>
      <c r="C651" s="48">
        <f>SUM(C647:C650)</f>
        <v>57.61</v>
      </c>
      <c r="D651" s="57">
        <f t="shared" si="20"/>
        <v>57.423333333333325</v>
      </c>
      <c r="E651" s="48"/>
      <c r="F651" s="48">
        <f>SUM(F647:F650)</f>
        <v>4141443.79</v>
      </c>
      <c r="G651" s="43"/>
      <c r="H651" s="60">
        <f t="shared" si="21"/>
        <v>6010.1059238404841</v>
      </c>
      <c r="I651" s="43"/>
      <c r="J651" s="43"/>
      <c r="K651" s="43"/>
      <c r="L651" s="43"/>
      <c r="M651" s="44"/>
      <c r="N651" s="45"/>
      <c r="O651" s="45"/>
      <c r="P651" s="45"/>
      <c r="Q651" s="45"/>
      <c r="R651" s="45"/>
    </row>
    <row r="652" spans="1:18" x14ac:dyDescent="0.25">
      <c r="A652" s="46" t="s">
        <v>182</v>
      </c>
      <c r="B652" s="14">
        <v>1</v>
      </c>
      <c r="C652" s="14">
        <v>0</v>
      </c>
      <c r="D652" s="58">
        <f t="shared" si="20"/>
        <v>0.66666666666666663</v>
      </c>
      <c r="E652" s="14">
        <v>26700.400000000001</v>
      </c>
      <c r="F652" s="14">
        <v>24300.98</v>
      </c>
      <c r="G652" s="40">
        <v>-2399.4200000000019</v>
      </c>
      <c r="H652" s="59">
        <f t="shared" si="21"/>
        <v>3037.6224999999999</v>
      </c>
      <c r="I652" s="40"/>
      <c r="J652" s="40"/>
      <c r="K652" s="40"/>
      <c r="L652" s="40"/>
      <c r="M652" s="41" t="s">
        <v>195</v>
      </c>
      <c r="N652" s="42"/>
      <c r="O652" s="42"/>
      <c r="P652" s="42"/>
      <c r="Q652" s="42"/>
      <c r="R652" s="42"/>
    </row>
    <row r="653" spans="1:18" x14ac:dyDescent="0.25">
      <c r="A653" s="46" t="s">
        <v>183</v>
      </c>
      <c r="B653" s="14">
        <v>10.97</v>
      </c>
      <c r="C653" s="14">
        <v>10.89</v>
      </c>
      <c r="D653" s="58">
        <f t="shared" si="20"/>
        <v>10.943333333333333</v>
      </c>
      <c r="E653" s="14">
        <v>496181.09</v>
      </c>
      <c r="F653" s="14">
        <v>524326.01</v>
      </c>
      <c r="G653" s="40">
        <v>28144.919999999984</v>
      </c>
      <c r="H653" s="59">
        <f t="shared" si="21"/>
        <v>3992.735379226317</v>
      </c>
      <c r="I653" s="40"/>
      <c r="J653" s="40"/>
      <c r="K653" s="40"/>
      <c r="L653" s="40"/>
      <c r="M653" s="41" t="s">
        <v>195</v>
      </c>
      <c r="N653" s="42"/>
      <c r="O653" s="42"/>
      <c r="P653" s="42"/>
      <c r="Q653" s="42"/>
      <c r="R653" s="42"/>
    </row>
    <row r="654" spans="1:18" x14ac:dyDescent="0.25">
      <c r="A654" s="46" t="s">
        <v>184</v>
      </c>
      <c r="B654" s="14">
        <v>6.04</v>
      </c>
      <c r="C654" s="14">
        <v>5.33</v>
      </c>
      <c r="D654" s="58">
        <f t="shared" si="20"/>
        <v>5.8033333333333337</v>
      </c>
      <c r="E654" s="14">
        <v>340842.55</v>
      </c>
      <c r="F654" s="14">
        <v>319126.08</v>
      </c>
      <c r="G654" s="40">
        <v>-21716.469999999972</v>
      </c>
      <c r="H654" s="59">
        <f t="shared" si="21"/>
        <v>4582.5112004595057</v>
      </c>
      <c r="I654" s="40"/>
      <c r="J654" s="40"/>
      <c r="K654" s="40"/>
      <c r="L654" s="40"/>
      <c r="M654" s="41" t="s">
        <v>195</v>
      </c>
      <c r="N654" s="42"/>
      <c r="O654" s="42"/>
      <c r="P654" s="42"/>
      <c r="Q654" s="42"/>
      <c r="R654" s="42"/>
    </row>
    <row r="655" spans="1:18" x14ac:dyDescent="0.25">
      <c r="A655" s="46" t="s">
        <v>185</v>
      </c>
      <c r="B655" s="14">
        <v>55.41</v>
      </c>
      <c r="C655" s="14">
        <v>53.2</v>
      </c>
      <c r="D655" s="58">
        <f t="shared" si="20"/>
        <v>54.673333333333325</v>
      </c>
      <c r="E655" s="14">
        <v>4107454.62</v>
      </c>
      <c r="F655" s="14">
        <v>4167436.68</v>
      </c>
      <c r="G655" s="40">
        <v>59982.060000000056</v>
      </c>
      <c r="H655" s="59">
        <f t="shared" si="21"/>
        <v>6352.0251798561158</v>
      </c>
      <c r="I655" s="40"/>
      <c r="J655" s="40"/>
      <c r="K655" s="40"/>
      <c r="L655" s="40"/>
      <c r="M655" s="41" t="s">
        <v>195</v>
      </c>
      <c r="N655" s="42"/>
      <c r="O655" s="42"/>
      <c r="P655" s="42"/>
      <c r="Q655" s="42"/>
      <c r="R655" s="42"/>
    </row>
    <row r="656" spans="1:18" s="39" customFormat="1" x14ac:dyDescent="0.25">
      <c r="A656" s="47"/>
      <c r="B656" s="48">
        <f>SUM(B652:B655)</f>
        <v>73.42</v>
      </c>
      <c r="C656" s="48">
        <f>SUM(C652:C655)</f>
        <v>69.42</v>
      </c>
      <c r="D656" s="57">
        <f t="shared" si="20"/>
        <v>72.086666666666659</v>
      </c>
      <c r="E656" s="48"/>
      <c r="F656" s="48">
        <f>SUM(F652:F655)</f>
        <v>5035189.75</v>
      </c>
      <c r="G656" s="43"/>
      <c r="H656" s="60">
        <f t="shared" si="21"/>
        <v>5820.7594446499597</v>
      </c>
      <c r="I656" s="43"/>
      <c r="J656" s="43"/>
      <c r="K656" s="43"/>
      <c r="L656" s="43"/>
      <c r="M656" s="44"/>
      <c r="N656" s="45"/>
      <c r="O656" s="45"/>
      <c r="P656" s="45"/>
      <c r="Q656" s="45"/>
      <c r="R656" s="45"/>
    </row>
    <row r="657" spans="1:18" x14ac:dyDescent="0.25">
      <c r="A657" s="46" t="s">
        <v>182</v>
      </c>
      <c r="B657" s="14">
        <v>2.48</v>
      </c>
      <c r="C657" s="14">
        <v>6.71</v>
      </c>
      <c r="D657" s="58">
        <f t="shared" si="20"/>
        <v>3.89</v>
      </c>
      <c r="E657" s="14">
        <v>161171.54</v>
      </c>
      <c r="F657" s="14">
        <v>157489.59</v>
      </c>
      <c r="G657" s="40">
        <v>-3681.9500000000116</v>
      </c>
      <c r="H657" s="59">
        <f t="shared" si="21"/>
        <v>3373.8129820051413</v>
      </c>
      <c r="I657" s="40"/>
      <c r="J657" s="40"/>
      <c r="K657" s="40"/>
      <c r="L657" s="40"/>
      <c r="M657" s="41" t="s">
        <v>194</v>
      </c>
      <c r="N657" s="42"/>
      <c r="O657" s="42"/>
      <c r="P657" s="42"/>
      <c r="Q657" s="42"/>
      <c r="R657" s="42"/>
    </row>
    <row r="658" spans="1:18" x14ac:dyDescent="0.25">
      <c r="A658" s="46" t="s">
        <v>183</v>
      </c>
      <c r="B658" s="14">
        <v>18.78</v>
      </c>
      <c r="C658" s="14">
        <v>19.61</v>
      </c>
      <c r="D658" s="58">
        <f t="shared" si="20"/>
        <v>19.056666666666668</v>
      </c>
      <c r="E658" s="14">
        <v>864621.87</v>
      </c>
      <c r="F658" s="14">
        <v>973841.42</v>
      </c>
      <c r="G658" s="40">
        <v>109219.55000000005</v>
      </c>
      <c r="H658" s="59">
        <f t="shared" si="21"/>
        <v>4258.5334091306622</v>
      </c>
      <c r="I658" s="40"/>
      <c r="J658" s="40"/>
      <c r="K658" s="40"/>
      <c r="L658" s="40"/>
      <c r="M658" s="41" t="s">
        <v>194</v>
      </c>
      <c r="N658" s="42"/>
      <c r="O658" s="42"/>
      <c r="P658" s="42"/>
      <c r="Q658" s="42"/>
      <c r="R658" s="42"/>
    </row>
    <row r="659" spans="1:18" x14ac:dyDescent="0.25">
      <c r="A659" s="46" t="s">
        <v>184</v>
      </c>
      <c r="B659" s="14">
        <v>19.72</v>
      </c>
      <c r="C659" s="14">
        <v>19.95</v>
      </c>
      <c r="D659" s="58">
        <f t="shared" si="20"/>
        <v>19.796666666666667</v>
      </c>
      <c r="E659" s="14">
        <v>1164741.1200000001</v>
      </c>
      <c r="F659" s="14">
        <v>1167979.77</v>
      </c>
      <c r="G659" s="40">
        <v>3238.6499999999069</v>
      </c>
      <c r="H659" s="59">
        <f t="shared" si="21"/>
        <v>4916.5674776898468</v>
      </c>
      <c r="I659" s="40"/>
      <c r="J659" s="40"/>
      <c r="K659" s="40"/>
      <c r="L659" s="40"/>
      <c r="M659" s="41" t="s">
        <v>194</v>
      </c>
      <c r="N659" s="42"/>
      <c r="O659" s="42"/>
      <c r="P659" s="42"/>
      <c r="Q659" s="42"/>
      <c r="R659" s="42"/>
    </row>
    <row r="660" spans="1:18" x14ac:dyDescent="0.25">
      <c r="A660" s="46" t="s">
        <v>185</v>
      </c>
      <c r="B660" s="14">
        <v>68.680000000000007</v>
      </c>
      <c r="C660" s="14">
        <v>67.69</v>
      </c>
      <c r="D660" s="58">
        <f t="shared" si="20"/>
        <v>68.350000000000009</v>
      </c>
      <c r="E660" s="14">
        <v>5136686.25</v>
      </c>
      <c r="F660" s="14">
        <v>5752676.6299999999</v>
      </c>
      <c r="G660" s="40">
        <v>615990.37999999989</v>
      </c>
      <c r="H660" s="59">
        <f t="shared" si="21"/>
        <v>7013.7486344793942</v>
      </c>
      <c r="I660" s="40"/>
      <c r="J660" s="40"/>
      <c r="K660" s="40"/>
      <c r="L660" s="40"/>
      <c r="M660" s="41" t="s">
        <v>194</v>
      </c>
      <c r="N660" s="42"/>
      <c r="O660" s="42"/>
      <c r="P660" s="42"/>
      <c r="Q660" s="42"/>
      <c r="R660" s="42"/>
    </row>
    <row r="661" spans="1:18" s="39" customFormat="1" x14ac:dyDescent="0.25">
      <c r="A661" s="47"/>
      <c r="B661" s="48">
        <f>SUM(B657:B660)</f>
        <v>109.66000000000001</v>
      </c>
      <c r="C661" s="48">
        <f>SUM(C657:C660)</f>
        <v>113.96</v>
      </c>
      <c r="D661" s="57">
        <f t="shared" si="20"/>
        <v>111.09333333333335</v>
      </c>
      <c r="E661" s="48"/>
      <c r="F661" s="48">
        <f>SUM(F657:F660)</f>
        <v>8051987.4100000001</v>
      </c>
      <c r="G661" s="43"/>
      <c r="H661" s="60">
        <f t="shared" si="21"/>
        <v>6039.956950612097</v>
      </c>
      <c r="I661" s="43"/>
      <c r="J661" s="43"/>
      <c r="K661" s="43"/>
      <c r="L661" s="43"/>
      <c r="M661" s="44"/>
      <c r="N661" s="45"/>
      <c r="O661" s="45"/>
      <c r="P661" s="45"/>
      <c r="Q661" s="45"/>
      <c r="R661" s="45"/>
    </row>
    <row r="662" spans="1:18" x14ac:dyDescent="0.25">
      <c r="A662" s="46" t="s">
        <v>182</v>
      </c>
      <c r="B662" s="14">
        <v>5.89</v>
      </c>
      <c r="C662" s="14">
        <v>7.51</v>
      </c>
      <c r="D662" s="58">
        <f t="shared" si="20"/>
        <v>6.43</v>
      </c>
      <c r="E662" s="14">
        <v>263540.87</v>
      </c>
      <c r="F662" s="14">
        <v>282944.24</v>
      </c>
      <c r="G662" s="40">
        <v>19403.369999999995</v>
      </c>
      <c r="H662" s="59">
        <f t="shared" si="21"/>
        <v>3666.9808190772419</v>
      </c>
      <c r="I662" s="40"/>
      <c r="J662" s="40"/>
      <c r="K662" s="40"/>
      <c r="L662" s="40"/>
      <c r="M662" s="41" t="s">
        <v>193</v>
      </c>
      <c r="N662" s="42"/>
      <c r="O662" s="42"/>
      <c r="P662" s="42"/>
      <c r="Q662" s="42"/>
      <c r="R662" s="42"/>
    </row>
    <row r="663" spans="1:18" x14ac:dyDescent="0.25">
      <c r="A663" s="46" t="s">
        <v>183</v>
      </c>
      <c r="B663" s="14">
        <v>14.79</v>
      </c>
      <c r="C663" s="14">
        <v>11.06</v>
      </c>
      <c r="D663" s="58">
        <f t="shared" si="20"/>
        <v>13.546666666666667</v>
      </c>
      <c r="E663" s="14">
        <v>612066.44999999995</v>
      </c>
      <c r="F663" s="14">
        <v>685376.86</v>
      </c>
      <c r="G663" s="40">
        <v>73310.410000000033</v>
      </c>
      <c r="H663" s="59">
        <f t="shared" si="21"/>
        <v>4216.1470226377951</v>
      </c>
      <c r="I663" s="40"/>
      <c r="J663" s="40"/>
      <c r="K663" s="40"/>
      <c r="L663" s="40"/>
      <c r="M663" s="41" t="s">
        <v>193</v>
      </c>
      <c r="N663" s="42"/>
      <c r="O663" s="42"/>
      <c r="P663" s="42"/>
      <c r="Q663" s="42"/>
      <c r="R663" s="42"/>
    </row>
    <row r="664" spans="1:18" x14ac:dyDescent="0.25">
      <c r="A664" s="46" t="s">
        <v>184</v>
      </c>
      <c r="B664" s="14">
        <v>21.59</v>
      </c>
      <c r="C664" s="14">
        <v>26.29</v>
      </c>
      <c r="D664" s="58">
        <f t="shared" si="20"/>
        <v>23.156666666666666</v>
      </c>
      <c r="E664" s="14">
        <v>1365834.67</v>
      </c>
      <c r="F664" s="14">
        <v>1443221.37</v>
      </c>
      <c r="G664" s="40">
        <v>77386.700000000186</v>
      </c>
      <c r="H664" s="59">
        <f t="shared" si="21"/>
        <v>5193.6856556787106</v>
      </c>
      <c r="I664" s="40"/>
      <c r="J664" s="40"/>
      <c r="K664" s="40"/>
      <c r="L664" s="40"/>
      <c r="M664" s="41" t="s">
        <v>193</v>
      </c>
      <c r="N664" s="42"/>
      <c r="O664" s="42"/>
      <c r="P664" s="42"/>
      <c r="Q664" s="42"/>
      <c r="R664" s="42"/>
    </row>
    <row r="665" spans="1:18" x14ac:dyDescent="0.25">
      <c r="A665" s="46" t="s">
        <v>185</v>
      </c>
      <c r="B665" s="14">
        <v>46.34</v>
      </c>
      <c r="C665" s="14">
        <v>44.18</v>
      </c>
      <c r="D665" s="58">
        <f t="shared" si="20"/>
        <v>45.620000000000005</v>
      </c>
      <c r="E665" s="14">
        <v>3426992.56</v>
      </c>
      <c r="F665" s="14">
        <v>3390044.34</v>
      </c>
      <c r="G665" s="40">
        <v>-36948.220000000205</v>
      </c>
      <c r="H665" s="59">
        <f t="shared" si="21"/>
        <v>6192.5404427882495</v>
      </c>
      <c r="I665" s="40"/>
      <c r="J665" s="40"/>
      <c r="K665" s="40"/>
      <c r="L665" s="40"/>
      <c r="M665" s="41" t="s">
        <v>193</v>
      </c>
      <c r="N665" s="42"/>
      <c r="O665" s="42"/>
      <c r="P665" s="42"/>
      <c r="Q665" s="42"/>
      <c r="R665" s="42"/>
    </row>
    <row r="666" spans="1:18" s="39" customFormat="1" x14ac:dyDescent="0.25">
      <c r="A666" s="47"/>
      <c r="B666" s="48">
        <f>SUM(B662:B665)</f>
        <v>88.61</v>
      </c>
      <c r="C666" s="48">
        <f>SUM(C662:C665)</f>
        <v>89.039999999999992</v>
      </c>
      <c r="D666" s="57">
        <f t="shared" si="20"/>
        <v>88.75333333333333</v>
      </c>
      <c r="E666" s="48"/>
      <c r="F666" s="48">
        <f>SUM(F662:F665)</f>
        <v>5801586.8100000005</v>
      </c>
      <c r="G666" s="43"/>
      <c r="H666" s="60">
        <f t="shared" si="21"/>
        <v>5447.2947588822963</v>
      </c>
      <c r="I666" s="43"/>
      <c r="J666" s="43"/>
      <c r="K666" s="43"/>
      <c r="L666" s="43"/>
      <c r="M666" s="44"/>
      <c r="N666" s="45"/>
      <c r="O666" s="45"/>
      <c r="P666" s="45"/>
      <c r="Q666" s="45"/>
      <c r="R666" s="45"/>
    </row>
    <row r="667" spans="1:18" x14ac:dyDescent="0.25">
      <c r="A667" s="46" t="s">
        <v>182</v>
      </c>
      <c r="B667" s="14">
        <v>10.5</v>
      </c>
      <c r="C667" s="14">
        <v>9.1300000000000008</v>
      </c>
      <c r="D667" s="58">
        <f t="shared" si="20"/>
        <v>10.043333333333335</v>
      </c>
      <c r="E667" s="14">
        <v>409554.66</v>
      </c>
      <c r="F667" s="14">
        <v>441759.61</v>
      </c>
      <c r="G667" s="40">
        <v>32204.950000000012</v>
      </c>
      <c r="H667" s="59">
        <f t="shared" si="21"/>
        <v>3665.4464819117152</v>
      </c>
      <c r="I667" s="40"/>
      <c r="J667" s="40"/>
      <c r="K667" s="40"/>
      <c r="L667" s="40"/>
      <c r="M667" s="41" t="s">
        <v>192</v>
      </c>
      <c r="N667" s="42"/>
      <c r="O667" s="42"/>
      <c r="P667" s="42"/>
      <c r="Q667" s="42"/>
      <c r="R667" s="42"/>
    </row>
    <row r="668" spans="1:18" x14ac:dyDescent="0.25">
      <c r="A668" s="46" t="s">
        <v>183</v>
      </c>
      <c r="B668" s="14">
        <v>31.26</v>
      </c>
      <c r="C668" s="14">
        <v>37.76</v>
      </c>
      <c r="D668" s="58">
        <f t="shared" si="20"/>
        <v>33.426666666666669</v>
      </c>
      <c r="E668" s="14">
        <v>1519594.41</v>
      </c>
      <c r="F668" s="14">
        <v>1571703.35</v>
      </c>
      <c r="G668" s="40">
        <v>52108.940000000177</v>
      </c>
      <c r="H668" s="59">
        <f t="shared" si="21"/>
        <v>3918.2871709214201</v>
      </c>
      <c r="I668" s="40"/>
      <c r="J668" s="40"/>
      <c r="K668" s="40"/>
      <c r="L668" s="40"/>
      <c r="M668" s="41" t="s">
        <v>192</v>
      </c>
      <c r="N668" s="42"/>
      <c r="O668" s="42"/>
      <c r="P668" s="42"/>
      <c r="Q668" s="42"/>
      <c r="R668" s="42"/>
    </row>
    <row r="669" spans="1:18" x14ac:dyDescent="0.25">
      <c r="A669" s="46" t="s">
        <v>184</v>
      </c>
      <c r="B669" s="14">
        <v>35.299999999999997</v>
      </c>
      <c r="C669" s="14">
        <v>30.49</v>
      </c>
      <c r="D669" s="58">
        <f t="shared" si="20"/>
        <v>33.696666666666665</v>
      </c>
      <c r="E669" s="14">
        <v>1978550.85</v>
      </c>
      <c r="F669" s="14">
        <v>2065628.35</v>
      </c>
      <c r="G669" s="40">
        <v>87077.5</v>
      </c>
      <c r="H669" s="59">
        <f t="shared" si="21"/>
        <v>5108.3894302107037</v>
      </c>
      <c r="I669" s="40"/>
      <c r="J669" s="40"/>
      <c r="K669" s="40"/>
      <c r="L669" s="40"/>
      <c r="M669" s="41" t="s">
        <v>192</v>
      </c>
      <c r="N669" s="42"/>
      <c r="O669" s="42"/>
      <c r="P669" s="42"/>
      <c r="Q669" s="42"/>
      <c r="R669" s="42"/>
    </row>
    <row r="670" spans="1:18" x14ac:dyDescent="0.25">
      <c r="A670" s="46" t="s">
        <v>185</v>
      </c>
      <c r="B670" s="14">
        <v>122.5</v>
      </c>
      <c r="C670" s="14">
        <v>127.61</v>
      </c>
      <c r="D670" s="58">
        <f t="shared" si="20"/>
        <v>124.20333333333333</v>
      </c>
      <c r="E670" s="14">
        <v>9341002.9000000004</v>
      </c>
      <c r="F670" s="14">
        <v>9713044.9199999999</v>
      </c>
      <c r="G670" s="40">
        <v>372042.01999999955</v>
      </c>
      <c r="H670" s="59">
        <f t="shared" si="21"/>
        <v>6516.897640965085</v>
      </c>
      <c r="I670" s="40"/>
      <c r="J670" s="40"/>
      <c r="K670" s="40"/>
      <c r="L670" s="40"/>
      <c r="M670" s="41" t="s">
        <v>192</v>
      </c>
      <c r="N670" s="42"/>
      <c r="O670" s="42"/>
      <c r="P670" s="42"/>
      <c r="Q670" s="42"/>
      <c r="R670" s="42"/>
    </row>
    <row r="671" spans="1:18" s="39" customFormat="1" x14ac:dyDescent="0.25">
      <c r="A671" s="47"/>
      <c r="B671" s="48">
        <f>SUM(B667:B670)</f>
        <v>199.56</v>
      </c>
      <c r="C671" s="48">
        <f>SUM(C667:C670)</f>
        <v>204.99</v>
      </c>
      <c r="D671" s="57">
        <f t="shared" si="20"/>
        <v>201.37</v>
      </c>
      <c r="E671" s="48"/>
      <c r="F671" s="48">
        <f>SUM(F667:F670)</f>
        <v>13792136.23</v>
      </c>
      <c r="G671" s="43"/>
      <c r="H671" s="60">
        <f t="shared" si="21"/>
        <v>5707.6261897667646</v>
      </c>
      <c r="I671" s="43"/>
      <c r="J671" s="43"/>
      <c r="K671" s="43"/>
      <c r="L671" s="43"/>
      <c r="M671" s="44"/>
      <c r="N671" s="45"/>
      <c r="O671" s="45"/>
      <c r="P671" s="45"/>
      <c r="Q671" s="45"/>
      <c r="R671" s="45"/>
    </row>
    <row r="672" spans="1:18" x14ac:dyDescent="0.25">
      <c r="A672" s="46" t="s">
        <v>182</v>
      </c>
      <c r="B672" s="14">
        <v>1.07</v>
      </c>
      <c r="C672" s="14">
        <v>1.91</v>
      </c>
      <c r="D672" s="58">
        <f t="shared" si="20"/>
        <v>1.3499999999999999</v>
      </c>
      <c r="E672" s="14">
        <v>55598.22</v>
      </c>
      <c r="F672" s="14">
        <v>62033.75</v>
      </c>
      <c r="G672" s="40">
        <v>6435.5299999999988</v>
      </c>
      <c r="H672" s="59">
        <f t="shared" si="21"/>
        <v>3829.2438271604938</v>
      </c>
      <c r="I672" s="40"/>
      <c r="J672" s="40"/>
      <c r="K672" s="40"/>
      <c r="L672" s="40"/>
      <c r="M672" s="41" t="s">
        <v>191</v>
      </c>
      <c r="N672" s="42"/>
      <c r="O672" s="42"/>
      <c r="P672" s="42"/>
      <c r="Q672" s="42"/>
      <c r="R672" s="42"/>
    </row>
    <row r="673" spans="1:18" x14ac:dyDescent="0.25">
      <c r="A673" s="46" t="s">
        <v>183</v>
      </c>
      <c r="B673" s="14">
        <v>6.17</v>
      </c>
      <c r="C673" s="14">
        <v>7.58</v>
      </c>
      <c r="D673" s="58">
        <f t="shared" si="20"/>
        <v>6.6400000000000006</v>
      </c>
      <c r="E673" s="14">
        <v>301928.43</v>
      </c>
      <c r="F673" s="14">
        <v>353538.78</v>
      </c>
      <c r="G673" s="40">
        <v>51610.350000000035</v>
      </c>
      <c r="H673" s="59">
        <f t="shared" si="21"/>
        <v>4436.9826807228919</v>
      </c>
      <c r="I673" s="40"/>
      <c r="J673" s="40"/>
      <c r="K673" s="40"/>
      <c r="L673" s="40"/>
      <c r="M673" s="41" t="s">
        <v>191</v>
      </c>
      <c r="N673" s="42"/>
      <c r="O673" s="42"/>
      <c r="P673" s="42"/>
      <c r="Q673" s="42"/>
      <c r="R673" s="42"/>
    </row>
    <row r="674" spans="1:18" x14ac:dyDescent="0.25">
      <c r="A674" s="46" t="s">
        <v>184</v>
      </c>
      <c r="B674" s="14">
        <v>21.08</v>
      </c>
      <c r="C674" s="14">
        <v>17.690000000000001</v>
      </c>
      <c r="D674" s="58">
        <f t="shared" si="20"/>
        <v>19.95</v>
      </c>
      <c r="E674" s="14">
        <v>1170977.51</v>
      </c>
      <c r="F674" s="14">
        <v>1257169.49</v>
      </c>
      <c r="G674" s="40">
        <v>86191.979999999981</v>
      </c>
      <c r="H674" s="59">
        <f t="shared" si="21"/>
        <v>5251.3345446950707</v>
      </c>
      <c r="I674" s="40"/>
      <c r="J674" s="40"/>
      <c r="K674" s="40"/>
      <c r="L674" s="40"/>
      <c r="M674" s="41" t="s">
        <v>191</v>
      </c>
      <c r="N674" s="42"/>
      <c r="O674" s="42"/>
      <c r="P674" s="42"/>
      <c r="Q674" s="42"/>
      <c r="R674" s="42"/>
    </row>
    <row r="675" spans="1:18" x14ac:dyDescent="0.25">
      <c r="A675" s="46" t="s">
        <v>185</v>
      </c>
      <c r="B675" s="14">
        <v>31.15</v>
      </c>
      <c r="C675" s="14">
        <v>32.799999999999997</v>
      </c>
      <c r="D675" s="58">
        <f t="shared" si="20"/>
        <v>31.7</v>
      </c>
      <c r="E675" s="14">
        <v>2384412.59</v>
      </c>
      <c r="F675" s="14">
        <v>2421434.16</v>
      </c>
      <c r="G675" s="40">
        <v>37021.570000000298</v>
      </c>
      <c r="H675" s="59">
        <f t="shared" si="21"/>
        <v>6365.4946372239756</v>
      </c>
      <c r="I675" s="40"/>
      <c r="J675" s="40"/>
      <c r="K675" s="40"/>
      <c r="L675" s="40"/>
      <c r="M675" s="41" t="s">
        <v>191</v>
      </c>
      <c r="N675" s="42"/>
      <c r="O675" s="42"/>
      <c r="P675" s="42"/>
      <c r="Q675" s="42"/>
      <c r="R675" s="42"/>
    </row>
    <row r="676" spans="1:18" s="39" customFormat="1" x14ac:dyDescent="0.25">
      <c r="A676" s="47"/>
      <c r="B676" s="48">
        <f>SUM(B672:B675)</f>
        <v>59.47</v>
      </c>
      <c r="C676" s="48">
        <f>SUM(C672:C675)</f>
        <v>59.98</v>
      </c>
      <c r="D676" s="57">
        <f t="shared" si="20"/>
        <v>59.639999999999993</v>
      </c>
      <c r="E676" s="48"/>
      <c r="F676" s="48">
        <f>SUM(F672:F675)</f>
        <v>4094176.18</v>
      </c>
      <c r="G676" s="43"/>
      <c r="H676" s="60">
        <f t="shared" si="21"/>
        <v>5720.679884864745</v>
      </c>
      <c r="I676" s="43"/>
      <c r="J676" s="43"/>
      <c r="K676" s="43"/>
      <c r="L676" s="43"/>
      <c r="M676" s="44"/>
      <c r="N676" s="45"/>
      <c r="O676" s="45"/>
      <c r="P676" s="45"/>
      <c r="Q676" s="45"/>
      <c r="R676" s="45"/>
    </row>
    <row r="677" spans="1:18" x14ac:dyDescent="0.25">
      <c r="A677" s="46" t="s">
        <v>182</v>
      </c>
      <c r="B677" s="14">
        <v>5.71</v>
      </c>
      <c r="C677" s="14">
        <v>3.56</v>
      </c>
      <c r="D677" s="58">
        <f t="shared" si="20"/>
        <v>4.9933333333333332</v>
      </c>
      <c r="E677" s="14">
        <v>202837.56</v>
      </c>
      <c r="F677" s="14">
        <v>196902.33</v>
      </c>
      <c r="G677" s="40">
        <v>-5935.2300000000105</v>
      </c>
      <c r="H677" s="59">
        <f t="shared" si="21"/>
        <v>3286.0869492656875</v>
      </c>
      <c r="I677" s="40"/>
      <c r="J677" s="40"/>
      <c r="K677" s="40"/>
      <c r="L677" s="40"/>
      <c r="M677" s="41" t="s">
        <v>190</v>
      </c>
      <c r="N677" s="42"/>
      <c r="O677" s="42"/>
      <c r="P677" s="42"/>
      <c r="Q677" s="42"/>
      <c r="R677" s="42"/>
    </row>
    <row r="678" spans="1:18" x14ac:dyDescent="0.25">
      <c r="A678" s="46" t="s">
        <v>183</v>
      </c>
      <c r="B678" s="14">
        <v>34.520000000000003</v>
      </c>
      <c r="C678" s="14">
        <v>35.270000000000003</v>
      </c>
      <c r="D678" s="58">
        <f t="shared" si="20"/>
        <v>34.770000000000003</v>
      </c>
      <c r="E678" s="14">
        <v>1577099.95</v>
      </c>
      <c r="F678" s="14">
        <v>1702698.98</v>
      </c>
      <c r="G678" s="40">
        <v>125599.03000000003</v>
      </c>
      <c r="H678" s="59">
        <f t="shared" si="21"/>
        <v>4080.8622854951586</v>
      </c>
      <c r="I678" s="40"/>
      <c r="J678" s="40"/>
      <c r="K678" s="40"/>
      <c r="L678" s="40"/>
      <c r="M678" s="41" t="s">
        <v>190</v>
      </c>
      <c r="N678" s="42"/>
      <c r="O678" s="42"/>
      <c r="P678" s="42"/>
      <c r="Q678" s="42"/>
      <c r="R678" s="42"/>
    </row>
    <row r="679" spans="1:18" x14ac:dyDescent="0.25">
      <c r="A679" s="46" t="s">
        <v>184</v>
      </c>
      <c r="B679" s="14">
        <v>15.99</v>
      </c>
      <c r="C679" s="14">
        <v>19.95</v>
      </c>
      <c r="D679" s="58">
        <f t="shared" si="20"/>
        <v>17.309999999999999</v>
      </c>
      <c r="E679" s="14">
        <v>1021327.99</v>
      </c>
      <c r="F679" s="14">
        <v>977006.33</v>
      </c>
      <c r="G679" s="40">
        <v>-44321.660000000033</v>
      </c>
      <c r="H679" s="59">
        <f t="shared" si="21"/>
        <v>4703.4774215289817</v>
      </c>
      <c r="I679" s="40"/>
      <c r="J679" s="40"/>
      <c r="K679" s="40"/>
      <c r="L679" s="40"/>
      <c r="M679" s="41" t="s">
        <v>190</v>
      </c>
      <c r="N679" s="42"/>
      <c r="O679" s="42"/>
      <c r="P679" s="42"/>
      <c r="Q679" s="42"/>
      <c r="R679" s="42"/>
    </row>
    <row r="680" spans="1:18" x14ac:dyDescent="0.25">
      <c r="A680" s="46" t="s">
        <v>185</v>
      </c>
      <c r="B680" s="14">
        <v>68.33</v>
      </c>
      <c r="C680" s="14">
        <v>62.68</v>
      </c>
      <c r="D680" s="58">
        <f t="shared" si="20"/>
        <v>66.446666666666673</v>
      </c>
      <c r="E680" s="14">
        <v>4989039.8099999996</v>
      </c>
      <c r="F680" s="14">
        <v>5339889.9800000004</v>
      </c>
      <c r="G680" s="40">
        <v>350850.17000000086</v>
      </c>
      <c r="H680" s="59">
        <f t="shared" si="21"/>
        <v>6696.9624510885924</v>
      </c>
      <c r="I680" s="40"/>
      <c r="J680" s="40"/>
      <c r="K680" s="40"/>
      <c r="L680" s="40"/>
      <c r="M680" s="41" t="s">
        <v>190</v>
      </c>
      <c r="N680" s="42"/>
      <c r="O680" s="42"/>
      <c r="P680" s="42"/>
      <c r="Q680" s="42"/>
      <c r="R680" s="42"/>
    </row>
    <row r="681" spans="1:18" s="39" customFormat="1" x14ac:dyDescent="0.25">
      <c r="A681" s="47"/>
      <c r="B681" s="48">
        <f>SUM(B677:B680)</f>
        <v>124.55000000000001</v>
      </c>
      <c r="C681" s="48">
        <f>SUM(C677:C680)</f>
        <v>121.46000000000001</v>
      </c>
      <c r="D681" s="57">
        <f t="shared" si="20"/>
        <v>123.52000000000002</v>
      </c>
      <c r="E681" s="48"/>
      <c r="F681" s="48">
        <f>SUM(F677:F680)</f>
        <v>8216497.620000001</v>
      </c>
      <c r="G681" s="43"/>
      <c r="H681" s="60">
        <f t="shared" si="21"/>
        <v>5543.2977250647664</v>
      </c>
      <c r="I681" s="43"/>
      <c r="J681" s="43"/>
      <c r="K681" s="43"/>
      <c r="L681" s="43"/>
      <c r="M681" s="44"/>
      <c r="N681" s="45"/>
      <c r="O681" s="45"/>
      <c r="P681" s="45"/>
      <c r="Q681" s="45"/>
      <c r="R681" s="45"/>
    </row>
    <row r="682" spans="1:18" x14ac:dyDescent="0.25">
      <c r="A682" s="46" t="s">
        <v>182</v>
      </c>
      <c r="B682" s="14">
        <v>1.8399999999999999</v>
      </c>
      <c r="C682" s="14">
        <v>6.25</v>
      </c>
      <c r="D682" s="58">
        <f t="shared" si="20"/>
        <v>3.31</v>
      </c>
      <c r="E682" s="14">
        <v>137573.74</v>
      </c>
      <c r="F682" s="14">
        <v>127821.26000000001</v>
      </c>
      <c r="G682" s="40">
        <v>-9752.4799999999814</v>
      </c>
      <c r="H682" s="59">
        <f t="shared" si="21"/>
        <v>3218.0579053373617</v>
      </c>
      <c r="I682" s="40"/>
      <c r="J682" s="40"/>
      <c r="K682" s="40"/>
      <c r="L682" s="40"/>
      <c r="M682" s="41" t="s">
        <v>189</v>
      </c>
      <c r="N682" s="42"/>
      <c r="O682" s="42"/>
      <c r="P682" s="42"/>
      <c r="Q682" s="42"/>
      <c r="R682" s="42"/>
    </row>
    <row r="683" spans="1:18" x14ac:dyDescent="0.25">
      <c r="A683" s="46" t="s">
        <v>183</v>
      </c>
      <c r="B683" s="14">
        <v>20.58</v>
      </c>
      <c r="C683" s="14">
        <v>20.580000000000002</v>
      </c>
      <c r="D683" s="58">
        <f t="shared" si="20"/>
        <v>20.58</v>
      </c>
      <c r="E683" s="14">
        <v>933205.86</v>
      </c>
      <c r="F683" s="14">
        <v>940402.58000000007</v>
      </c>
      <c r="G683" s="40">
        <v>7196.7200000000885</v>
      </c>
      <c r="H683" s="59">
        <f t="shared" si="21"/>
        <v>3807.9145610625205</v>
      </c>
      <c r="I683" s="40"/>
      <c r="J683" s="40"/>
      <c r="K683" s="40"/>
      <c r="L683" s="40"/>
      <c r="M683" s="41" t="s">
        <v>189</v>
      </c>
      <c r="N683" s="42"/>
      <c r="O683" s="42"/>
      <c r="P683" s="42"/>
      <c r="Q683" s="42"/>
      <c r="R683" s="42"/>
    </row>
    <row r="684" spans="1:18" x14ac:dyDescent="0.25">
      <c r="A684" s="46" t="s">
        <v>184</v>
      </c>
      <c r="B684" s="14">
        <v>16.79</v>
      </c>
      <c r="C684" s="14">
        <v>18.27</v>
      </c>
      <c r="D684" s="58">
        <f t="shared" si="20"/>
        <v>17.283333333333331</v>
      </c>
      <c r="E684" s="14">
        <v>1017852.27</v>
      </c>
      <c r="F684" s="14">
        <v>1021286.63</v>
      </c>
      <c r="G684" s="40">
        <v>3434.359999999986</v>
      </c>
      <c r="H684" s="59">
        <f t="shared" si="21"/>
        <v>4924.2364030858253</v>
      </c>
      <c r="I684" s="40"/>
      <c r="J684" s="40"/>
      <c r="K684" s="40"/>
      <c r="L684" s="40"/>
      <c r="M684" s="41" t="s">
        <v>189</v>
      </c>
      <c r="N684" s="42"/>
      <c r="O684" s="42"/>
      <c r="P684" s="42"/>
      <c r="Q684" s="42"/>
      <c r="R684" s="42"/>
    </row>
    <row r="685" spans="1:18" x14ac:dyDescent="0.25">
      <c r="A685" s="46" t="s">
        <v>185</v>
      </c>
      <c r="B685" s="14">
        <v>66.67</v>
      </c>
      <c r="C685" s="14">
        <v>65.61</v>
      </c>
      <c r="D685" s="58">
        <f t="shared" si="20"/>
        <v>66.316666666666663</v>
      </c>
      <c r="E685" s="14">
        <v>4983778.0599999996</v>
      </c>
      <c r="F685" s="14">
        <v>4903585.8399999989</v>
      </c>
      <c r="G685" s="40">
        <v>-80192.220000000671</v>
      </c>
      <c r="H685" s="59">
        <f t="shared" si="21"/>
        <v>6161.8319175672268</v>
      </c>
      <c r="I685" s="40"/>
      <c r="J685" s="40"/>
      <c r="K685" s="40"/>
      <c r="L685" s="40"/>
      <c r="M685" s="41" t="s">
        <v>189</v>
      </c>
      <c r="N685" s="42"/>
      <c r="O685" s="42"/>
      <c r="P685" s="42"/>
      <c r="Q685" s="42"/>
      <c r="R685" s="42"/>
    </row>
    <row r="686" spans="1:18" s="39" customFormat="1" x14ac:dyDescent="0.25">
      <c r="A686" s="47"/>
      <c r="B686" s="48">
        <f>SUM(B682:B685)</f>
        <v>105.88</v>
      </c>
      <c r="C686" s="48">
        <f>SUM(C682:C685)</f>
        <v>110.71000000000001</v>
      </c>
      <c r="D686" s="57">
        <f t="shared" si="20"/>
        <v>107.49000000000001</v>
      </c>
      <c r="E686" s="48"/>
      <c r="F686" s="48">
        <f>SUM(F682:F685)</f>
        <v>6993096.3099999987</v>
      </c>
      <c r="G686" s="43"/>
      <c r="H686" s="60">
        <f t="shared" si="21"/>
        <v>5421.5092179117428</v>
      </c>
      <c r="I686" s="43"/>
      <c r="J686" s="43"/>
      <c r="K686" s="43"/>
      <c r="L686" s="43"/>
      <c r="M686" s="44"/>
      <c r="N686" s="45"/>
      <c r="O686" s="45"/>
      <c r="P686" s="45"/>
      <c r="Q686" s="45"/>
      <c r="R686" s="45"/>
    </row>
    <row r="687" spans="1:18" x14ac:dyDescent="0.25">
      <c r="A687" s="46" t="s">
        <v>182</v>
      </c>
      <c r="B687" s="14">
        <v>4.04</v>
      </c>
      <c r="C687" s="14">
        <v>2.19</v>
      </c>
      <c r="D687" s="58">
        <f t="shared" si="20"/>
        <v>3.4233333333333333</v>
      </c>
      <c r="E687" s="14">
        <v>138860.74</v>
      </c>
      <c r="F687" s="14">
        <v>174609.17</v>
      </c>
      <c r="G687" s="40">
        <v>35748.430000000022</v>
      </c>
      <c r="H687" s="59">
        <f t="shared" si="21"/>
        <v>4250.4666504381703</v>
      </c>
      <c r="I687" s="40"/>
      <c r="J687" s="40"/>
      <c r="K687" s="40"/>
      <c r="L687" s="40"/>
      <c r="M687" s="41" t="s">
        <v>188</v>
      </c>
      <c r="N687" s="42"/>
      <c r="O687" s="42"/>
      <c r="P687" s="42"/>
      <c r="Q687" s="42"/>
      <c r="R687" s="42"/>
    </row>
    <row r="688" spans="1:18" x14ac:dyDescent="0.25">
      <c r="A688" s="46" t="s">
        <v>183</v>
      </c>
      <c r="B688" s="14">
        <v>14.87</v>
      </c>
      <c r="C688" s="14">
        <v>18.809999999999999</v>
      </c>
      <c r="D688" s="58">
        <f t="shared" si="20"/>
        <v>16.183333333333334</v>
      </c>
      <c r="E688" s="14">
        <v>736173.2</v>
      </c>
      <c r="F688" s="14">
        <v>805064.8</v>
      </c>
      <c r="G688" s="40">
        <v>68891.600000000093</v>
      </c>
      <c r="H688" s="59">
        <f t="shared" si="21"/>
        <v>4145.5447991761075</v>
      </c>
      <c r="I688" s="40"/>
      <c r="J688" s="40"/>
      <c r="K688" s="40"/>
      <c r="L688" s="40"/>
      <c r="M688" s="41" t="s">
        <v>188</v>
      </c>
      <c r="N688" s="42"/>
      <c r="O688" s="42"/>
      <c r="P688" s="42"/>
      <c r="Q688" s="42"/>
      <c r="R688" s="42"/>
    </row>
    <row r="689" spans="1:18" x14ac:dyDescent="0.25">
      <c r="A689" s="46" t="s">
        <v>184</v>
      </c>
      <c r="B689" s="14">
        <v>29.08</v>
      </c>
      <c r="C689" s="14">
        <v>25.43</v>
      </c>
      <c r="D689" s="58">
        <f t="shared" si="20"/>
        <v>27.863333333333333</v>
      </c>
      <c r="E689" s="14">
        <v>1636289.54</v>
      </c>
      <c r="F689" s="14">
        <v>1639390.72</v>
      </c>
      <c r="G689" s="40">
        <v>3101.1799999999348</v>
      </c>
      <c r="H689" s="59">
        <f t="shared" si="21"/>
        <v>4903.0707022371098</v>
      </c>
      <c r="I689" s="40"/>
      <c r="J689" s="40"/>
      <c r="K689" s="40"/>
      <c r="L689" s="40"/>
      <c r="M689" s="41" t="s">
        <v>188</v>
      </c>
      <c r="N689" s="42"/>
      <c r="O689" s="42"/>
      <c r="P689" s="42"/>
      <c r="Q689" s="42"/>
      <c r="R689" s="42"/>
    </row>
    <row r="690" spans="1:18" x14ac:dyDescent="0.25">
      <c r="A690" s="46" t="s">
        <v>185</v>
      </c>
      <c r="B690" s="14">
        <v>48.62</v>
      </c>
      <c r="C690" s="14">
        <v>47.03</v>
      </c>
      <c r="D690" s="58">
        <f t="shared" si="20"/>
        <v>48.089999999999996</v>
      </c>
      <c r="E690" s="14">
        <v>3613214.91</v>
      </c>
      <c r="F690" s="14">
        <v>3751289.55</v>
      </c>
      <c r="G690" s="40">
        <v>138074.63999999966</v>
      </c>
      <c r="H690" s="59">
        <f t="shared" si="21"/>
        <v>6500.4670929507183</v>
      </c>
      <c r="I690" s="40"/>
      <c r="J690" s="40"/>
      <c r="K690" s="40"/>
      <c r="L690" s="40"/>
      <c r="M690" s="41" t="s">
        <v>188</v>
      </c>
      <c r="N690" s="42"/>
      <c r="O690" s="42"/>
      <c r="P690" s="42"/>
      <c r="Q690" s="42"/>
      <c r="R690" s="42"/>
    </row>
    <row r="691" spans="1:18" s="39" customFormat="1" x14ac:dyDescent="0.25">
      <c r="A691" s="47"/>
      <c r="B691" s="48">
        <f>SUM(B687:B690)</f>
        <v>96.609999999999985</v>
      </c>
      <c r="C691" s="48">
        <f>SUM(C687:C690)</f>
        <v>93.460000000000008</v>
      </c>
      <c r="D691" s="57">
        <f t="shared" si="20"/>
        <v>95.559999999999988</v>
      </c>
      <c r="E691" s="48"/>
      <c r="F691" s="48">
        <f>SUM(F687:F690)</f>
        <v>6370354.2400000002</v>
      </c>
      <c r="G691" s="43"/>
      <c r="H691" s="60">
        <f t="shared" si="21"/>
        <v>5555.2831031114838</v>
      </c>
      <c r="I691" s="43"/>
      <c r="J691" s="43"/>
      <c r="K691" s="43"/>
      <c r="L691" s="43"/>
      <c r="M691" s="44"/>
      <c r="N691" s="45"/>
      <c r="O691" s="45"/>
      <c r="P691" s="45"/>
      <c r="Q691" s="45"/>
      <c r="R691" s="45"/>
    </row>
    <row r="692" spans="1:18" x14ac:dyDescent="0.25">
      <c r="A692" s="46" t="s">
        <v>182</v>
      </c>
      <c r="B692" s="14">
        <v>1.73</v>
      </c>
      <c r="C692" s="14">
        <v>1.33</v>
      </c>
      <c r="D692" s="58">
        <f t="shared" si="20"/>
        <v>1.5966666666666667</v>
      </c>
      <c r="E692" s="14">
        <v>65012.79</v>
      </c>
      <c r="F692" s="14">
        <v>65164.62</v>
      </c>
      <c r="G692" s="40">
        <v>151.83000000000175</v>
      </c>
      <c r="H692" s="59">
        <f t="shared" si="21"/>
        <v>3401.0762004175363</v>
      </c>
      <c r="I692" s="40"/>
      <c r="J692" s="40"/>
      <c r="K692" s="40"/>
      <c r="L692" s="40"/>
      <c r="M692" s="41" t="s">
        <v>187</v>
      </c>
      <c r="N692" s="42"/>
      <c r="O692" s="42"/>
      <c r="P692" s="42"/>
      <c r="Q692" s="42"/>
      <c r="R692" s="42"/>
    </row>
    <row r="693" spans="1:18" x14ac:dyDescent="0.25">
      <c r="A693" s="46" t="s">
        <v>183</v>
      </c>
      <c r="B693" s="14">
        <v>7.99</v>
      </c>
      <c r="C693" s="14">
        <v>7.54</v>
      </c>
      <c r="D693" s="58">
        <f t="shared" si="20"/>
        <v>7.84</v>
      </c>
      <c r="E693" s="14">
        <v>355240.26</v>
      </c>
      <c r="F693" s="14">
        <v>425858.39</v>
      </c>
      <c r="G693" s="40">
        <v>70618.13</v>
      </c>
      <c r="H693" s="59">
        <f t="shared" si="21"/>
        <v>4526.5560161564626</v>
      </c>
      <c r="I693" s="40"/>
      <c r="J693" s="40"/>
      <c r="K693" s="40"/>
      <c r="L693" s="40"/>
      <c r="M693" s="41" t="s">
        <v>187</v>
      </c>
      <c r="N693" s="42"/>
      <c r="O693" s="42"/>
      <c r="P693" s="42"/>
      <c r="Q693" s="42"/>
      <c r="R693" s="42"/>
    </row>
    <row r="694" spans="1:18" x14ac:dyDescent="0.25">
      <c r="A694" s="46" t="s">
        <v>184</v>
      </c>
      <c r="B694" s="14">
        <v>7.54</v>
      </c>
      <c r="C694" s="14">
        <v>7.72</v>
      </c>
      <c r="D694" s="58">
        <f t="shared" si="20"/>
        <v>7.6000000000000005</v>
      </c>
      <c r="E694" s="14">
        <v>447218.14</v>
      </c>
      <c r="F694" s="14">
        <v>455767.32</v>
      </c>
      <c r="G694" s="40">
        <v>8549.179999999993</v>
      </c>
      <c r="H694" s="59">
        <f t="shared" si="21"/>
        <v>4997.4486842105262</v>
      </c>
      <c r="I694" s="40"/>
      <c r="J694" s="40"/>
      <c r="K694" s="40"/>
      <c r="L694" s="40"/>
      <c r="M694" s="41" t="s">
        <v>187</v>
      </c>
      <c r="N694" s="42"/>
      <c r="O694" s="42"/>
      <c r="P694" s="42"/>
      <c r="Q694" s="42"/>
      <c r="R694" s="42"/>
    </row>
    <row r="695" spans="1:18" x14ac:dyDescent="0.25">
      <c r="A695" s="46" t="s">
        <v>185</v>
      </c>
      <c r="B695" s="14">
        <v>31.8</v>
      </c>
      <c r="C695" s="14">
        <v>30.98</v>
      </c>
      <c r="D695" s="58">
        <f t="shared" si="20"/>
        <v>31.526666666666667</v>
      </c>
      <c r="E695" s="14">
        <v>2368956.73</v>
      </c>
      <c r="F695" s="14">
        <v>2576249.62</v>
      </c>
      <c r="G695" s="40">
        <v>207292.89000000013</v>
      </c>
      <c r="H695" s="59">
        <f t="shared" si="21"/>
        <v>6809.7103510255874</v>
      </c>
      <c r="I695" s="40"/>
      <c r="J695" s="40"/>
      <c r="K695" s="40"/>
      <c r="L695" s="40"/>
      <c r="M695" s="41" t="s">
        <v>187</v>
      </c>
      <c r="N695" s="42"/>
      <c r="O695" s="42"/>
      <c r="P695" s="42"/>
      <c r="Q695" s="42"/>
      <c r="R695" s="42"/>
    </row>
    <row r="696" spans="1:18" s="39" customFormat="1" x14ac:dyDescent="0.25">
      <c r="A696" s="47"/>
      <c r="B696" s="48">
        <f>SUM(B692:B695)</f>
        <v>49.06</v>
      </c>
      <c r="C696" s="48">
        <f>SUM(C692:C695)</f>
        <v>47.57</v>
      </c>
      <c r="D696" s="57">
        <f t="shared" si="20"/>
        <v>48.563333333333333</v>
      </c>
      <c r="E696" s="48"/>
      <c r="F696" s="48">
        <f>SUM(F692:F695)</f>
        <v>3523039.95</v>
      </c>
      <c r="G696" s="43"/>
      <c r="H696" s="60">
        <f t="shared" si="21"/>
        <v>6045.4388599080239</v>
      </c>
      <c r="I696" s="43"/>
      <c r="J696" s="43"/>
      <c r="K696" s="43"/>
      <c r="L696" s="43"/>
      <c r="M696" s="44"/>
      <c r="N696" s="45"/>
      <c r="O696" s="45"/>
      <c r="P696" s="45"/>
      <c r="Q696" s="45"/>
      <c r="R696" s="45"/>
    </row>
    <row r="697" spans="1:18" x14ac:dyDescent="0.25">
      <c r="A697" s="46" t="s">
        <v>182</v>
      </c>
      <c r="B697" s="14">
        <v>0</v>
      </c>
      <c r="C697" s="14">
        <v>1</v>
      </c>
      <c r="D697" s="58">
        <f t="shared" si="20"/>
        <v>0.33333333333333331</v>
      </c>
      <c r="E697" s="14">
        <v>14151.2</v>
      </c>
      <c r="F697" s="14">
        <v>16388.099999999999</v>
      </c>
      <c r="G697" s="40">
        <v>2236.8999999999978</v>
      </c>
      <c r="H697" s="59">
        <f t="shared" si="21"/>
        <v>4097.0249999999996</v>
      </c>
      <c r="I697" s="40"/>
      <c r="J697" s="40"/>
      <c r="K697" s="40"/>
      <c r="L697" s="40"/>
      <c r="M697" s="41" t="s">
        <v>186</v>
      </c>
      <c r="N697" s="42"/>
      <c r="O697" s="42"/>
      <c r="P697" s="42"/>
      <c r="Q697" s="42"/>
      <c r="R697" s="42"/>
    </row>
    <row r="698" spans="1:18" x14ac:dyDescent="0.25">
      <c r="A698" s="46" t="s">
        <v>183</v>
      </c>
      <c r="B698" s="14">
        <v>10.78</v>
      </c>
      <c r="C698" s="14">
        <v>10</v>
      </c>
      <c r="D698" s="58">
        <f t="shared" si="20"/>
        <v>10.52</v>
      </c>
      <c r="E698" s="14">
        <v>476570</v>
      </c>
      <c r="F698" s="14">
        <v>519829.61</v>
      </c>
      <c r="G698" s="40">
        <v>43259.609999999986</v>
      </c>
      <c r="H698" s="59">
        <f t="shared" si="21"/>
        <v>4117.7884188846647</v>
      </c>
      <c r="I698" s="40"/>
      <c r="J698" s="40"/>
      <c r="K698" s="40"/>
      <c r="L698" s="40"/>
      <c r="M698" s="41" t="s">
        <v>186</v>
      </c>
      <c r="N698" s="42"/>
      <c r="O698" s="42"/>
      <c r="P698" s="42"/>
      <c r="Q698" s="42"/>
      <c r="R698" s="42"/>
    </row>
    <row r="699" spans="1:18" x14ac:dyDescent="0.25">
      <c r="A699" s="46" t="s">
        <v>184</v>
      </c>
      <c r="B699" s="14">
        <v>6.68</v>
      </c>
      <c r="C699" s="14">
        <v>6.79</v>
      </c>
      <c r="D699" s="58">
        <f t="shared" si="20"/>
        <v>6.7166666666666659</v>
      </c>
      <c r="E699" s="14">
        <v>395201.1</v>
      </c>
      <c r="F699" s="14">
        <v>403334.91</v>
      </c>
      <c r="G699" s="40">
        <v>8133.8099999999977</v>
      </c>
      <c r="H699" s="59">
        <f t="shared" si="21"/>
        <v>5004.1552109181148</v>
      </c>
      <c r="I699" s="40"/>
      <c r="J699" s="40"/>
      <c r="K699" s="40"/>
      <c r="L699" s="40"/>
      <c r="M699" s="41" t="s">
        <v>186</v>
      </c>
      <c r="N699" s="42"/>
      <c r="O699" s="42"/>
      <c r="P699" s="42"/>
      <c r="Q699" s="42"/>
      <c r="R699" s="42"/>
    </row>
    <row r="700" spans="1:18" x14ac:dyDescent="0.25">
      <c r="A700" s="46" t="s">
        <v>185</v>
      </c>
      <c r="B700" s="14">
        <v>17.850000000000001</v>
      </c>
      <c r="C700" s="14">
        <v>17.55</v>
      </c>
      <c r="D700" s="58">
        <f t="shared" si="20"/>
        <v>17.75</v>
      </c>
      <c r="E700" s="14">
        <v>1333918.06</v>
      </c>
      <c r="F700" s="14">
        <v>1364329.94</v>
      </c>
      <c r="G700" s="40">
        <v>30411.879999999888</v>
      </c>
      <c r="H700" s="59">
        <f t="shared" si="21"/>
        <v>6405.3048826291079</v>
      </c>
      <c r="I700" s="40"/>
      <c r="J700" s="40"/>
      <c r="K700" s="40"/>
      <c r="L700" s="40"/>
      <c r="M700" s="41" t="s">
        <v>186</v>
      </c>
      <c r="N700" s="42"/>
      <c r="O700" s="42"/>
      <c r="P700" s="42"/>
      <c r="Q700" s="42"/>
      <c r="R700" s="42"/>
    </row>
    <row r="701" spans="1:18" s="39" customFormat="1" x14ac:dyDescent="0.25">
      <c r="A701" s="47"/>
      <c r="B701" s="48">
        <f>SUM(B697:B700)</f>
        <v>35.31</v>
      </c>
      <c r="C701" s="48">
        <f>SUM(C697:C700)</f>
        <v>35.340000000000003</v>
      </c>
      <c r="D701" s="57">
        <f t="shared" si="20"/>
        <v>35.32</v>
      </c>
      <c r="E701" s="48"/>
      <c r="F701" s="48">
        <f>SUM(F697:F700)</f>
        <v>2303882.5599999996</v>
      </c>
      <c r="G701" s="43"/>
      <c r="H701" s="60">
        <f t="shared" si="21"/>
        <v>5435.7365043412601</v>
      </c>
      <c r="I701" s="43"/>
      <c r="J701" s="43"/>
      <c r="K701" s="43"/>
      <c r="L701" s="43"/>
      <c r="M701" s="44"/>
      <c r="N701" s="45"/>
      <c r="O701" s="45"/>
      <c r="P701" s="45"/>
      <c r="Q701" s="45"/>
      <c r="R701" s="45"/>
    </row>
    <row r="702" spans="1:18" s="39" customFormat="1" x14ac:dyDescent="0.25">
      <c r="A702" s="47"/>
      <c r="B702" s="48"/>
      <c r="C702" s="48"/>
      <c r="D702" s="57"/>
      <c r="E702" s="48"/>
      <c r="F702" s="48"/>
      <c r="G702" s="43"/>
      <c r="H702" s="60"/>
      <c r="I702" s="43"/>
      <c r="J702" s="43"/>
      <c r="K702" s="43"/>
      <c r="L702" s="43"/>
      <c r="M702" s="44"/>
      <c r="N702" s="45"/>
      <c r="O702" s="45"/>
      <c r="P702" s="45"/>
      <c r="Q702" s="45"/>
      <c r="R702" s="45"/>
    </row>
    <row r="703" spans="1:18" x14ac:dyDescent="0.25">
      <c r="A703" s="46"/>
      <c r="B703" s="14"/>
      <c r="C703" s="50"/>
      <c r="D703" s="58"/>
      <c r="E703" s="50"/>
      <c r="F703" s="50"/>
      <c r="G703" s="52"/>
      <c r="H703" s="61"/>
      <c r="I703" s="40"/>
      <c r="J703" s="40"/>
      <c r="K703" s="40"/>
      <c r="L703" s="40"/>
      <c r="M703" s="41"/>
      <c r="N703" s="42"/>
      <c r="O703" s="42"/>
      <c r="P703" s="42"/>
      <c r="Q703" s="42"/>
      <c r="R703" s="42"/>
    </row>
    <row r="704" spans="1:18" x14ac:dyDescent="0.25">
      <c r="A704" s="46" t="s">
        <v>182</v>
      </c>
      <c r="B704" s="14">
        <v>1566.04</v>
      </c>
      <c r="C704" s="50">
        <v>1333.67</v>
      </c>
      <c r="D704" s="58">
        <f t="shared" si="20"/>
        <v>1488.5833333333333</v>
      </c>
      <c r="E704" s="50">
        <v>60686925.340000004</v>
      </c>
      <c r="F704" s="50">
        <v>66017543.310000002</v>
      </c>
      <c r="G704" s="50">
        <v>5330618.07</v>
      </c>
      <c r="H704" s="61">
        <f t="shared" si="21"/>
        <v>3695.770212730225</v>
      </c>
      <c r="I704" s="14"/>
      <c r="J704" s="14"/>
      <c r="K704" s="14"/>
      <c r="L704" s="14"/>
      <c r="M704" s="46"/>
      <c r="N704" s="49"/>
      <c r="O704" s="49"/>
      <c r="P704" s="49"/>
      <c r="Q704" s="49"/>
      <c r="R704" s="49"/>
    </row>
    <row r="705" spans="1:13" x14ac:dyDescent="0.25">
      <c r="A705" s="46" t="s">
        <v>183</v>
      </c>
      <c r="B705" s="14">
        <v>5275.15</v>
      </c>
      <c r="C705" s="50">
        <v>5865.81</v>
      </c>
      <c r="D705" s="58">
        <f t="shared" si="20"/>
        <v>5472.0366666666669</v>
      </c>
      <c r="E705" s="50">
        <v>248481146.56999999</v>
      </c>
      <c r="F705" s="50">
        <v>277469852.35000002</v>
      </c>
      <c r="G705" s="50">
        <v>28988705.780000001</v>
      </c>
      <c r="H705" s="61">
        <f t="shared" si="21"/>
        <v>4225.5725069763785</v>
      </c>
      <c r="I705" s="19"/>
      <c r="J705" s="19"/>
      <c r="K705" s="19"/>
      <c r="L705" s="19"/>
      <c r="M705" s="15"/>
    </row>
    <row r="706" spans="1:13" x14ac:dyDescent="0.25">
      <c r="A706" s="46" t="s">
        <v>184</v>
      </c>
      <c r="B706" s="14">
        <v>6052.19</v>
      </c>
      <c r="C706" s="50">
        <v>5940.64</v>
      </c>
      <c r="D706" s="58">
        <f t="shared" si="20"/>
        <v>6015.0066666666671</v>
      </c>
      <c r="E706" s="50">
        <v>353754688.95999998</v>
      </c>
      <c r="F706" s="50">
        <v>374044906.24000001</v>
      </c>
      <c r="G706" s="50">
        <v>20290217.280000001</v>
      </c>
      <c r="H706" s="61">
        <f t="shared" si="21"/>
        <v>5182.1071165340909</v>
      </c>
      <c r="I706" s="19"/>
      <c r="J706" s="19"/>
      <c r="K706" s="19"/>
      <c r="L706" s="19"/>
      <c r="M706" s="15"/>
    </row>
    <row r="707" spans="1:13" x14ac:dyDescent="0.25">
      <c r="A707" s="46" t="s">
        <v>185</v>
      </c>
      <c r="B707" s="14">
        <v>21826.81</v>
      </c>
      <c r="C707" s="50">
        <v>21778.12</v>
      </c>
      <c r="D707" s="58">
        <f t="shared" si="20"/>
        <v>21810.58</v>
      </c>
      <c r="E707" s="50">
        <v>1639386281.1400001</v>
      </c>
      <c r="F707" s="50">
        <v>1740155106.6700001</v>
      </c>
      <c r="G707" s="50">
        <v>100768825.53</v>
      </c>
      <c r="H707" s="61">
        <f t="shared" si="21"/>
        <v>6648.742287267617</v>
      </c>
      <c r="I707" s="19"/>
      <c r="J707" s="19"/>
      <c r="K707" s="19"/>
      <c r="L707" s="19"/>
      <c r="M707" s="15"/>
    </row>
    <row r="708" spans="1:13" x14ac:dyDescent="0.25">
      <c r="A708" s="46" t="s">
        <v>326</v>
      </c>
      <c r="B708" s="14">
        <v>34720.19</v>
      </c>
      <c r="C708" s="50">
        <v>34918.239999999998</v>
      </c>
      <c r="D708" s="58">
        <f t="shared" ref="D708" si="22">(B708*8+C708*4)/12</f>
        <v>34786.206666666665</v>
      </c>
      <c r="E708" s="50">
        <v>2302309042.0100002</v>
      </c>
      <c r="F708" s="50">
        <v>2457687408.6700001</v>
      </c>
      <c r="G708" s="50">
        <v>155378366.66</v>
      </c>
      <c r="H708" s="61">
        <f t="shared" ref="H708" si="23">(F708/D708)/12</f>
        <v>5887.6003934078472</v>
      </c>
      <c r="I708" s="19"/>
      <c r="J708" s="19"/>
      <c r="K708" s="19"/>
      <c r="L708" s="19"/>
      <c r="M708" s="15"/>
    </row>
    <row r="709" spans="1:13" x14ac:dyDescent="0.25">
      <c r="A709" s="18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5"/>
    </row>
    <row r="710" spans="1:13" x14ac:dyDescent="0.25">
      <c r="A710" s="18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5"/>
    </row>
    <row r="711" spans="1:13" x14ac:dyDescent="0.25">
      <c r="A711" s="18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5"/>
    </row>
    <row r="712" spans="1:13" x14ac:dyDescent="0.25">
      <c r="A712" s="18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5"/>
    </row>
    <row r="713" spans="1:13" x14ac:dyDescent="0.25">
      <c r="A713" s="18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5"/>
    </row>
    <row r="714" spans="1:13" x14ac:dyDescent="0.25">
      <c r="A714" s="18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5"/>
    </row>
    <row r="715" spans="1:13" x14ac:dyDescent="0.25">
      <c r="A715" s="18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5"/>
    </row>
    <row r="716" spans="1:13" x14ac:dyDescent="0.25">
      <c r="A716" s="18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5"/>
    </row>
    <row r="717" spans="1:13" x14ac:dyDescent="0.25">
      <c r="A717" s="18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5"/>
    </row>
    <row r="718" spans="1:13" x14ac:dyDescent="0.25">
      <c r="A718" s="18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5"/>
    </row>
    <row r="719" spans="1:13" x14ac:dyDescent="0.25">
      <c r="A719" s="18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5"/>
    </row>
    <row r="720" spans="1:13" x14ac:dyDescent="0.25">
      <c r="A720" s="18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5"/>
    </row>
    <row r="721" spans="1:13" x14ac:dyDescent="0.25">
      <c r="A721" s="18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5"/>
    </row>
    <row r="722" spans="1:13" x14ac:dyDescent="0.25">
      <c r="A722" s="18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5"/>
    </row>
    <row r="723" spans="1:13" x14ac:dyDescent="0.25">
      <c r="A723" s="18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5"/>
    </row>
    <row r="724" spans="1:13" x14ac:dyDescent="0.25">
      <c r="A724" s="18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5"/>
    </row>
    <row r="725" spans="1:13" x14ac:dyDescent="0.25">
      <c r="A725" s="18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5"/>
    </row>
    <row r="726" spans="1:13" x14ac:dyDescent="0.25">
      <c r="A726" s="18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5"/>
    </row>
    <row r="727" spans="1:13" x14ac:dyDescent="0.25">
      <c r="A727" s="18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5"/>
    </row>
    <row r="728" spans="1:13" x14ac:dyDescent="0.25">
      <c r="A728" s="18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5"/>
    </row>
    <row r="729" spans="1:13" x14ac:dyDescent="0.25">
      <c r="A729" s="18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5"/>
    </row>
    <row r="730" spans="1:13" x14ac:dyDescent="0.25">
      <c r="A730" s="18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5"/>
    </row>
    <row r="731" spans="1:13" x14ac:dyDescent="0.25">
      <c r="A731" s="18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5"/>
    </row>
    <row r="732" spans="1:13" x14ac:dyDescent="0.25">
      <c r="A732" s="18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5"/>
    </row>
    <row r="733" spans="1:13" x14ac:dyDescent="0.25">
      <c r="A733" s="18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5"/>
    </row>
    <row r="734" spans="1:13" x14ac:dyDescent="0.25">
      <c r="A734" s="18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5"/>
    </row>
    <row r="735" spans="1:13" x14ac:dyDescent="0.25">
      <c r="A735" s="18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5"/>
    </row>
    <row r="736" spans="1:13" x14ac:dyDescent="0.25">
      <c r="A736" s="18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5"/>
    </row>
    <row r="737" spans="1:13" x14ac:dyDescent="0.25">
      <c r="A737" s="18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5"/>
    </row>
    <row r="738" spans="1:13" x14ac:dyDescent="0.25">
      <c r="A738" s="18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5"/>
    </row>
    <row r="739" spans="1:13" x14ac:dyDescent="0.25">
      <c r="A739" s="18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5"/>
    </row>
    <row r="740" spans="1:13" x14ac:dyDescent="0.25">
      <c r="A740" s="18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5"/>
    </row>
    <row r="741" spans="1:13" x14ac:dyDescent="0.25">
      <c r="A741" s="18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5"/>
    </row>
    <row r="742" spans="1:13" x14ac:dyDescent="0.25">
      <c r="A742" s="18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5"/>
    </row>
    <row r="743" spans="1:13" x14ac:dyDescent="0.25">
      <c r="A743" s="18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5"/>
    </row>
    <row r="744" spans="1:13" x14ac:dyDescent="0.25">
      <c r="A744" s="18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5"/>
    </row>
    <row r="745" spans="1:13" x14ac:dyDescent="0.25">
      <c r="A745" s="18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5"/>
    </row>
    <row r="746" spans="1:13" x14ac:dyDescent="0.25">
      <c r="A746" s="18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5"/>
    </row>
    <row r="747" spans="1:13" x14ac:dyDescent="0.25">
      <c r="A747" s="18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5"/>
    </row>
    <row r="748" spans="1:13" x14ac:dyDescent="0.25">
      <c r="A748" s="18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5"/>
    </row>
    <row r="749" spans="1:13" x14ac:dyDescent="0.25">
      <c r="A749" s="18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5"/>
    </row>
  </sheetData>
  <autoFilter ref="A1:G1" xr:uid="{00000000-0009-0000-0000-000001000000}"/>
  <phoneticPr fontId="0" type="noConversion"/>
  <pageMargins left="0.25" right="0.25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1"/>
  <dimension ref="A1:C143"/>
  <sheetViews>
    <sheetView workbookViewId="0">
      <selection activeCell="C143" sqref="C143"/>
    </sheetView>
  </sheetViews>
  <sheetFormatPr defaultRowHeight="12.5" x14ac:dyDescent="0.25"/>
  <cols>
    <col min="1" max="1" width="25.453125" customWidth="1"/>
  </cols>
  <sheetData>
    <row r="1" spans="1:3" ht="23" x14ac:dyDescent="0.25">
      <c r="A1" s="16" t="s">
        <v>32</v>
      </c>
      <c r="B1" s="7">
        <f>+SUM(C4:C65536)</f>
        <v>0</v>
      </c>
      <c r="C1" s="17">
        <f>+IF(ISERROR(VLOOKUP(A1&amp;B1,DaneZbiorcze!$M:$M,1,FALSE)),1,0)</f>
        <v>1</v>
      </c>
    </row>
    <row r="2" spans="1:3" x14ac:dyDescent="0.25">
      <c r="A2" s="9" t="s">
        <v>33</v>
      </c>
      <c r="B2" s="7">
        <f>+COUNTA($B$3:$B$65536)-1</f>
        <v>140</v>
      </c>
    </row>
    <row r="3" spans="1:3" x14ac:dyDescent="0.25">
      <c r="A3" t="s">
        <v>13</v>
      </c>
      <c r="B3" t="s">
        <v>14</v>
      </c>
      <c r="C3" s="8" t="s">
        <v>34</v>
      </c>
    </row>
    <row r="4" spans="1:3" x14ac:dyDescent="0.25">
      <c r="A4" t="s">
        <v>41</v>
      </c>
      <c r="B4" t="s">
        <v>42</v>
      </c>
      <c r="C4" s="17">
        <f>+IF(ISERROR(VLOOKUP(A4&amp;B4,DaneZbiorcze!$M:$M,1,FALSE)),1,0)</f>
        <v>0</v>
      </c>
    </row>
    <row r="5" spans="1:3" x14ac:dyDescent="0.25">
      <c r="A5" t="s">
        <v>41</v>
      </c>
      <c r="B5" t="s">
        <v>43</v>
      </c>
      <c r="C5" s="17">
        <f>+IF(ISERROR(VLOOKUP(A5&amp;B5,DaneZbiorcze!$M:$M,1,FALSE)),1,0)</f>
        <v>0</v>
      </c>
    </row>
    <row r="6" spans="1:3" x14ac:dyDescent="0.25">
      <c r="A6" t="s">
        <v>41</v>
      </c>
      <c r="B6" t="s">
        <v>44</v>
      </c>
      <c r="C6" s="17">
        <f>+IF(ISERROR(VLOOKUP(A6&amp;B6,DaneZbiorcze!$M:$M,1,FALSE)),1,0)</f>
        <v>0</v>
      </c>
    </row>
    <row r="7" spans="1:3" x14ac:dyDescent="0.25">
      <c r="A7" t="s">
        <v>41</v>
      </c>
      <c r="B7" t="s">
        <v>45</v>
      </c>
      <c r="C7" s="17">
        <f>+IF(ISERROR(VLOOKUP(A7&amp;B7,DaneZbiorcze!$M:$M,1,FALSE)),1,0)</f>
        <v>0</v>
      </c>
    </row>
    <row r="8" spans="1:3" x14ac:dyDescent="0.25">
      <c r="A8" t="s">
        <v>41</v>
      </c>
      <c r="B8" t="s">
        <v>46</v>
      </c>
      <c r="C8" s="17">
        <f>+IF(ISERROR(VLOOKUP(A8&amp;B8,DaneZbiorcze!$M:$M,1,FALSE)),1,0)</f>
        <v>0</v>
      </c>
    </row>
    <row r="9" spans="1:3" x14ac:dyDescent="0.25">
      <c r="A9" t="s">
        <v>41</v>
      </c>
      <c r="B9" t="s">
        <v>47</v>
      </c>
      <c r="C9" s="17">
        <f>+IF(ISERROR(VLOOKUP(A9&amp;B9,DaneZbiorcze!$M:$M,1,FALSE)),1,0)</f>
        <v>0</v>
      </c>
    </row>
    <row r="10" spans="1:3" x14ac:dyDescent="0.25">
      <c r="A10" t="s">
        <v>41</v>
      </c>
      <c r="B10" t="s">
        <v>48</v>
      </c>
      <c r="C10" s="17">
        <f>+IF(ISERROR(VLOOKUP(A10&amp;B10,DaneZbiorcze!$M:$M,1,FALSE)),1,0)</f>
        <v>0</v>
      </c>
    </row>
    <row r="11" spans="1:3" x14ac:dyDescent="0.25">
      <c r="A11" t="s">
        <v>41</v>
      </c>
      <c r="B11" t="s">
        <v>49</v>
      </c>
      <c r="C11" s="17">
        <f>+IF(ISERROR(VLOOKUP(A11&amp;B11,DaneZbiorcze!$M:$M,1,FALSE)),1,0)</f>
        <v>0</v>
      </c>
    </row>
    <row r="12" spans="1:3" x14ac:dyDescent="0.25">
      <c r="A12" t="s">
        <v>41</v>
      </c>
      <c r="B12" t="s">
        <v>50</v>
      </c>
      <c r="C12" s="17">
        <f>+IF(ISERROR(VLOOKUP(A12&amp;B12,DaneZbiorcze!$M:$M,1,FALSE)),1,0)</f>
        <v>0</v>
      </c>
    </row>
    <row r="13" spans="1:3" x14ac:dyDescent="0.25">
      <c r="A13" t="s">
        <v>41</v>
      </c>
      <c r="B13" t="s">
        <v>51</v>
      </c>
      <c r="C13" s="17">
        <f>+IF(ISERROR(VLOOKUP(A13&amp;B13,DaneZbiorcze!$M:$M,1,FALSE)),1,0)</f>
        <v>0</v>
      </c>
    </row>
    <row r="14" spans="1:3" x14ac:dyDescent="0.25">
      <c r="A14" t="s">
        <v>41</v>
      </c>
      <c r="B14" t="s">
        <v>52</v>
      </c>
      <c r="C14" s="17">
        <f>+IF(ISERROR(VLOOKUP(A14&amp;B14,DaneZbiorcze!$M:$M,1,FALSE)),1,0)</f>
        <v>0</v>
      </c>
    </row>
    <row r="15" spans="1:3" x14ac:dyDescent="0.25">
      <c r="A15" t="s">
        <v>41</v>
      </c>
      <c r="B15" t="s">
        <v>53</v>
      </c>
      <c r="C15" s="17">
        <f>+IF(ISERROR(VLOOKUP(A15&amp;B15,DaneZbiorcze!$M:$M,1,FALSE)),1,0)</f>
        <v>0</v>
      </c>
    </row>
    <row r="16" spans="1:3" x14ac:dyDescent="0.25">
      <c r="A16" t="s">
        <v>41</v>
      </c>
      <c r="B16" t="s">
        <v>54</v>
      </c>
      <c r="C16" s="17">
        <f>+IF(ISERROR(VLOOKUP(A16&amp;B16,DaneZbiorcze!$M:$M,1,FALSE)),1,0)</f>
        <v>0</v>
      </c>
    </row>
    <row r="17" spans="1:3" x14ac:dyDescent="0.25">
      <c r="A17" t="s">
        <v>41</v>
      </c>
      <c r="B17" t="s">
        <v>55</v>
      </c>
      <c r="C17" s="17">
        <f>+IF(ISERROR(VLOOKUP(A17&amp;B17,DaneZbiorcze!$M:$M,1,FALSE)),1,0)</f>
        <v>0</v>
      </c>
    </row>
    <row r="18" spans="1:3" x14ac:dyDescent="0.25">
      <c r="A18" t="s">
        <v>41</v>
      </c>
      <c r="B18" t="s">
        <v>56</v>
      </c>
      <c r="C18" s="17">
        <f>+IF(ISERROR(VLOOKUP(A18&amp;B18,DaneZbiorcze!$M:$M,1,FALSE)),1,0)</f>
        <v>0</v>
      </c>
    </row>
    <row r="19" spans="1:3" x14ac:dyDescent="0.25">
      <c r="A19" t="s">
        <v>41</v>
      </c>
      <c r="B19" t="s">
        <v>57</v>
      </c>
      <c r="C19" s="17">
        <f>+IF(ISERROR(VLOOKUP(A19&amp;B19,DaneZbiorcze!$M:$M,1,FALSE)),1,0)</f>
        <v>0</v>
      </c>
    </row>
    <row r="20" spans="1:3" x14ac:dyDescent="0.25">
      <c r="A20" t="s">
        <v>41</v>
      </c>
      <c r="B20" t="s">
        <v>58</v>
      </c>
      <c r="C20" s="17">
        <f>+IF(ISERROR(VLOOKUP(A20&amp;B20,DaneZbiorcze!$M:$M,1,FALSE)),1,0)</f>
        <v>0</v>
      </c>
    </row>
    <row r="21" spans="1:3" x14ac:dyDescent="0.25">
      <c r="A21" t="s">
        <v>41</v>
      </c>
      <c r="B21" t="s">
        <v>59</v>
      </c>
      <c r="C21" s="17">
        <f>+IF(ISERROR(VLOOKUP(A21&amp;B21,DaneZbiorcze!$M:$M,1,FALSE)),1,0)</f>
        <v>0</v>
      </c>
    </row>
    <row r="22" spans="1:3" x14ac:dyDescent="0.25">
      <c r="A22" t="s">
        <v>41</v>
      </c>
      <c r="B22" t="s">
        <v>60</v>
      </c>
      <c r="C22" s="17">
        <f>+IF(ISERROR(VLOOKUP(A22&amp;B22,DaneZbiorcze!$M:$M,1,FALSE)),1,0)</f>
        <v>0</v>
      </c>
    </row>
    <row r="23" spans="1:3" x14ac:dyDescent="0.25">
      <c r="A23" t="s">
        <v>41</v>
      </c>
      <c r="B23" t="s">
        <v>61</v>
      </c>
      <c r="C23" s="17">
        <f>+IF(ISERROR(VLOOKUP(A23&amp;B23,DaneZbiorcze!$M:$M,1,FALSE)),1,0)</f>
        <v>0</v>
      </c>
    </row>
    <row r="24" spans="1:3" x14ac:dyDescent="0.25">
      <c r="A24" t="s">
        <v>41</v>
      </c>
      <c r="B24" t="s">
        <v>62</v>
      </c>
      <c r="C24" s="17">
        <f>+IF(ISERROR(VLOOKUP(A24&amp;B24,DaneZbiorcze!$M:$M,1,FALSE)),1,0)</f>
        <v>0</v>
      </c>
    </row>
    <row r="25" spans="1:3" x14ac:dyDescent="0.25">
      <c r="A25" t="s">
        <v>41</v>
      </c>
      <c r="B25" t="s">
        <v>63</v>
      </c>
      <c r="C25" s="17">
        <f>+IF(ISERROR(VLOOKUP(A25&amp;B25,DaneZbiorcze!$M:$M,1,FALSE)),1,0)</f>
        <v>0</v>
      </c>
    </row>
    <row r="26" spans="1:3" x14ac:dyDescent="0.25">
      <c r="A26" t="s">
        <v>41</v>
      </c>
      <c r="B26" t="s">
        <v>64</v>
      </c>
      <c r="C26" s="17">
        <f>+IF(ISERROR(VLOOKUP(A26&amp;B26,DaneZbiorcze!$M:$M,1,FALSE)),1,0)</f>
        <v>0</v>
      </c>
    </row>
    <row r="27" spans="1:3" x14ac:dyDescent="0.25">
      <c r="A27" t="s">
        <v>41</v>
      </c>
      <c r="B27" t="s">
        <v>65</v>
      </c>
      <c r="C27" s="17">
        <f>+IF(ISERROR(VLOOKUP(A27&amp;B27,DaneZbiorcze!$M:$M,1,FALSE)),1,0)</f>
        <v>0</v>
      </c>
    </row>
    <row r="28" spans="1:3" x14ac:dyDescent="0.25">
      <c r="A28" t="s">
        <v>41</v>
      </c>
      <c r="B28" t="s">
        <v>66</v>
      </c>
      <c r="C28" s="17">
        <f>+IF(ISERROR(VLOOKUP(A28&amp;B28,DaneZbiorcze!$M:$M,1,FALSE)),1,0)</f>
        <v>0</v>
      </c>
    </row>
    <row r="29" spans="1:3" x14ac:dyDescent="0.25">
      <c r="A29" t="s">
        <v>41</v>
      </c>
      <c r="B29" t="s">
        <v>67</v>
      </c>
      <c r="C29" s="17">
        <f>+IF(ISERROR(VLOOKUP(A29&amp;B29,DaneZbiorcze!$M:$M,1,FALSE)),1,0)</f>
        <v>0</v>
      </c>
    </row>
    <row r="30" spans="1:3" x14ac:dyDescent="0.25">
      <c r="A30" t="s">
        <v>41</v>
      </c>
      <c r="B30" t="s">
        <v>68</v>
      </c>
      <c r="C30" s="17">
        <f>+IF(ISERROR(VLOOKUP(A30&amp;B30,DaneZbiorcze!$M:$M,1,FALSE)),1,0)</f>
        <v>0</v>
      </c>
    </row>
    <row r="31" spans="1:3" x14ac:dyDescent="0.25">
      <c r="A31" t="s">
        <v>41</v>
      </c>
      <c r="B31" t="s">
        <v>69</v>
      </c>
      <c r="C31" s="17">
        <f>+IF(ISERROR(VLOOKUP(A31&amp;B31,DaneZbiorcze!$M:$M,1,FALSE)),1,0)</f>
        <v>0</v>
      </c>
    </row>
    <row r="32" spans="1:3" x14ac:dyDescent="0.25">
      <c r="A32" t="s">
        <v>41</v>
      </c>
      <c r="B32" t="s">
        <v>70</v>
      </c>
      <c r="C32" s="17">
        <f>+IF(ISERROR(VLOOKUP(A32&amp;B32,DaneZbiorcze!$M:$M,1,FALSE)),1,0)</f>
        <v>0</v>
      </c>
    </row>
    <row r="33" spans="1:3" x14ac:dyDescent="0.25">
      <c r="A33" t="s">
        <v>41</v>
      </c>
      <c r="B33" t="s">
        <v>71</v>
      </c>
      <c r="C33" s="17">
        <f>+IF(ISERROR(VLOOKUP(A33&amp;B33,DaneZbiorcze!$M:$M,1,FALSE)),1,0)</f>
        <v>0</v>
      </c>
    </row>
    <row r="34" spans="1:3" x14ac:dyDescent="0.25">
      <c r="A34" t="s">
        <v>41</v>
      </c>
      <c r="B34" t="s">
        <v>72</v>
      </c>
      <c r="C34" s="17">
        <f>+IF(ISERROR(VLOOKUP(A34&amp;B34,DaneZbiorcze!$M:$M,1,FALSE)),1,0)</f>
        <v>0</v>
      </c>
    </row>
    <row r="35" spans="1:3" x14ac:dyDescent="0.25">
      <c r="A35" t="s">
        <v>41</v>
      </c>
      <c r="B35" t="s">
        <v>73</v>
      </c>
      <c r="C35" s="17">
        <f>+IF(ISERROR(VLOOKUP(A35&amp;B35,DaneZbiorcze!$M:$M,1,FALSE)),1,0)</f>
        <v>0</v>
      </c>
    </row>
    <row r="36" spans="1:3" x14ac:dyDescent="0.25">
      <c r="A36" t="s">
        <v>41</v>
      </c>
      <c r="B36" t="s">
        <v>74</v>
      </c>
      <c r="C36" s="17">
        <f>+IF(ISERROR(VLOOKUP(A36&amp;B36,DaneZbiorcze!$M:$M,1,FALSE)),1,0)</f>
        <v>0</v>
      </c>
    </row>
    <row r="37" spans="1:3" x14ac:dyDescent="0.25">
      <c r="A37" t="s">
        <v>41</v>
      </c>
      <c r="B37" t="s">
        <v>75</v>
      </c>
      <c r="C37" s="17">
        <f>+IF(ISERROR(VLOOKUP(A37&amp;B37,DaneZbiorcze!$M:$M,1,FALSE)),1,0)</f>
        <v>0</v>
      </c>
    </row>
    <row r="38" spans="1:3" x14ac:dyDescent="0.25">
      <c r="A38" t="s">
        <v>41</v>
      </c>
      <c r="B38" t="s">
        <v>76</v>
      </c>
      <c r="C38" s="17">
        <f>+IF(ISERROR(VLOOKUP(A38&amp;B38,DaneZbiorcze!$M:$M,1,FALSE)),1,0)</f>
        <v>0</v>
      </c>
    </row>
    <row r="39" spans="1:3" x14ac:dyDescent="0.25">
      <c r="A39" t="s">
        <v>41</v>
      </c>
      <c r="B39" t="s">
        <v>77</v>
      </c>
      <c r="C39" s="17">
        <f>+IF(ISERROR(VLOOKUP(A39&amp;B39,DaneZbiorcze!$M:$M,1,FALSE)),1,0)</f>
        <v>0</v>
      </c>
    </row>
    <row r="40" spans="1:3" x14ac:dyDescent="0.25">
      <c r="A40" t="s">
        <v>41</v>
      </c>
      <c r="B40" t="s">
        <v>78</v>
      </c>
      <c r="C40" s="17">
        <f>+IF(ISERROR(VLOOKUP(A40&amp;B40,DaneZbiorcze!$M:$M,1,FALSE)),1,0)</f>
        <v>0</v>
      </c>
    </row>
    <row r="41" spans="1:3" x14ac:dyDescent="0.25">
      <c r="A41" t="s">
        <v>41</v>
      </c>
      <c r="B41" t="s">
        <v>79</v>
      </c>
      <c r="C41" s="17">
        <f>+IF(ISERROR(VLOOKUP(A41&amp;B41,DaneZbiorcze!$M:$M,1,FALSE)),1,0)</f>
        <v>0</v>
      </c>
    </row>
    <row r="42" spans="1:3" x14ac:dyDescent="0.25">
      <c r="A42" t="s">
        <v>41</v>
      </c>
      <c r="B42" t="s">
        <v>80</v>
      </c>
      <c r="C42" s="17">
        <f>+IF(ISERROR(VLOOKUP(A42&amp;B42,DaneZbiorcze!$M:$M,1,FALSE)),1,0)</f>
        <v>0</v>
      </c>
    </row>
    <row r="43" spans="1:3" x14ac:dyDescent="0.25">
      <c r="A43" t="s">
        <v>41</v>
      </c>
      <c r="B43" t="s">
        <v>81</v>
      </c>
      <c r="C43" s="17">
        <f>+IF(ISERROR(VLOOKUP(A43&amp;B43,DaneZbiorcze!$M:$M,1,FALSE)),1,0)</f>
        <v>0</v>
      </c>
    </row>
    <row r="44" spans="1:3" x14ac:dyDescent="0.25">
      <c r="A44" t="s">
        <v>41</v>
      </c>
      <c r="B44" t="s">
        <v>82</v>
      </c>
      <c r="C44" s="17">
        <f>+IF(ISERROR(VLOOKUP(A44&amp;B44,DaneZbiorcze!$M:$M,1,FALSE)),1,0)</f>
        <v>0</v>
      </c>
    </row>
    <row r="45" spans="1:3" x14ac:dyDescent="0.25">
      <c r="A45" t="s">
        <v>41</v>
      </c>
      <c r="B45" t="s">
        <v>83</v>
      </c>
      <c r="C45" s="17">
        <f>+IF(ISERROR(VLOOKUP(A45&amp;B45,DaneZbiorcze!$M:$M,1,FALSE)),1,0)</f>
        <v>0</v>
      </c>
    </row>
    <row r="46" spans="1:3" x14ac:dyDescent="0.25">
      <c r="A46" t="s">
        <v>41</v>
      </c>
      <c r="B46" t="s">
        <v>84</v>
      </c>
      <c r="C46" s="17">
        <f>+IF(ISERROR(VLOOKUP(A46&amp;B46,DaneZbiorcze!$M:$M,1,FALSE)),1,0)</f>
        <v>0</v>
      </c>
    </row>
    <row r="47" spans="1:3" x14ac:dyDescent="0.25">
      <c r="A47" t="s">
        <v>41</v>
      </c>
      <c r="B47" t="s">
        <v>85</v>
      </c>
      <c r="C47" s="17">
        <f>+IF(ISERROR(VLOOKUP(A47&amp;B47,DaneZbiorcze!$M:$M,1,FALSE)),1,0)</f>
        <v>0</v>
      </c>
    </row>
    <row r="48" spans="1:3" x14ac:dyDescent="0.25">
      <c r="A48" t="s">
        <v>41</v>
      </c>
      <c r="B48" t="s">
        <v>86</v>
      </c>
      <c r="C48" s="17">
        <f>+IF(ISERROR(VLOOKUP(A48&amp;B48,DaneZbiorcze!$M:$M,1,FALSE)),1,0)</f>
        <v>0</v>
      </c>
    </row>
    <row r="49" spans="1:3" x14ac:dyDescent="0.25">
      <c r="A49" t="s">
        <v>41</v>
      </c>
      <c r="B49" t="s">
        <v>87</v>
      </c>
      <c r="C49" s="17">
        <f>+IF(ISERROR(VLOOKUP(A49&amp;B49,DaneZbiorcze!$M:$M,1,FALSE)),1,0)</f>
        <v>0</v>
      </c>
    </row>
    <row r="50" spans="1:3" x14ac:dyDescent="0.25">
      <c r="A50" t="s">
        <v>41</v>
      </c>
      <c r="B50" t="s">
        <v>88</v>
      </c>
      <c r="C50" s="17">
        <f>+IF(ISERROR(VLOOKUP(A50&amp;B50,DaneZbiorcze!$M:$M,1,FALSE)),1,0)</f>
        <v>0</v>
      </c>
    </row>
    <row r="51" spans="1:3" x14ac:dyDescent="0.25">
      <c r="A51" t="s">
        <v>41</v>
      </c>
      <c r="B51" t="s">
        <v>89</v>
      </c>
      <c r="C51" s="17">
        <f>+IF(ISERROR(VLOOKUP(A51&amp;B51,DaneZbiorcze!$M:$M,1,FALSE)),1,0)</f>
        <v>0</v>
      </c>
    </row>
    <row r="52" spans="1:3" x14ac:dyDescent="0.25">
      <c r="A52" t="s">
        <v>41</v>
      </c>
      <c r="B52" t="s">
        <v>90</v>
      </c>
      <c r="C52" s="17">
        <f>+IF(ISERROR(VLOOKUP(A52&amp;B52,DaneZbiorcze!$M:$M,1,FALSE)),1,0)</f>
        <v>0</v>
      </c>
    </row>
    <row r="53" spans="1:3" x14ac:dyDescent="0.25">
      <c r="A53" t="s">
        <v>41</v>
      </c>
      <c r="B53" t="s">
        <v>91</v>
      </c>
      <c r="C53" s="17">
        <f>+IF(ISERROR(VLOOKUP(A53&amp;B53,DaneZbiorcze!$M:$M,1,FALSE)),1,0)</f>
        <v>0</v>
      </c>
    </row>
    <row r="54" spans="1:3" x14ac:dyDescent="0.25">
      <c r="A54" t="s">
        <v>41</v>
      </c>
      <c r="B54" t="s">
        <v>92</v>
      </c>
      <c r="C54" s="17">
        <f>+IF(ISERROR(VLOOKUP(A54&amp;B54,DaneZbiorcze!$M:$M,1,FALSE)),1,0)</f>
        <v>0</v>
      </c>
    </row>
    <row r="55" spans="1:3" x14ac:dyDescent="0.25">
      <c r="A55" t="s">
        <v>41</v>
      </c>
      <c r="B55" t="s">
        <v>93</v>
      </c>
      <c r="C55" s="17">
        <f>+IF(ISERROR(VLOOKUP(A55&amp;B55,DaneZbiorcze!$M:$M,1,FALSE)),1,0)</f>
        <v>0</v>
      </c>
    </row>
    <row r="56" spans="1:3" x14ac:dyDescent="0.25">
      <c r="A56" t="s">
        <v>41</v>
      </c>
      <c r="B56" t="s">
        <v>94</v>
      </c>
      <c r="C56" s="17">
        <f>+IF(ISERROR(VLOOKUP(A56&amp;B56,DaneZbiorcze!$M:$M,1,FALSE)),1,0)</f>
        <v>0</v>
      </c>
    </row>
    <row r="57" spans="1:3" x14ac:dyDescent="0.25">
      <c r="A57" t="s">
        <v>41</v>
      </c>
      <c r="B57" t="s">
        <v>95</v>
      </c>
      <c r="C57" s="17">
        <f>+IF(ISERROR(VLOOKUP(A57&amp;B57,DaneZbiorcze!$M:$M,1,FALSE)),1,0)</f>
        <v>0</v>
      </c>
    </row>
    <row r="58" spans="1:3" x14ac:dyDescent="0.25">
      <c r="A58" t="s">
        <v>41</v>
      </c>
      <c r="B58" t="s">
        <v>96</v>
      </c>
      <c r="C58" s="17">
        <f>+IF(ISERROR(VLOOKUP(A58&amp;B58,DaneZbiorcze!$M:$M,1,FALSE)),1,0)</f>
        <v>0</v>
      </c>
    </row>
    <row r="59" spans="1:3" x14ac:dyDescent="0.25">
      <c r="A59" t="s">
        <v>41</v>
      </c>
      <c r="B59" t="s">
        <v>97</v>
      </c>
      <c r="C59" s="17">
        <f>+IF(ISERROR(VLOOKUP(A59&amp;B59,DaneZbiorcze!$M:$M,1,FALSE)),1,0)</f>
        <v>0</v>
      </c>
    </row>
    <row r="60" spans="1:3" x14ac:dyDescent="0.25">
      <c r="A60" t="s">
        <v>41</v>
      </c>
      <c r="B60" t="s">
        <v>98</v>
      </c>
      <c r="C60" s="17">
        <f>+IF(ISERROR(VLOOKUP(A60&amp;B60,DaneZbiorcze!$M:$M,1,FALSE)),1,0)</f>
        <v>0</v>
      </c>
    </row>
    <row r="61" spans="1:3" x14ac:dyDescent="0.25">
      <c r="A61" t="s">
        <v>41</v>
      </c>
      <c r="B61" t="s">
        <v>99</v>
      </c>
      <c r="C61" s="17">
        <f>+IF(ISERROR(VLOOKUP(A61&amp;B61,DaneZbiorcze!$M:$M,1,FALSE)),1,0)</f>
        <v>0</v>
      </c>
    </row>
    <row r="62" spans="1:3" x14ac:dyDescent="0.25">
      <c r="A62" t="s">
        <v>41</v>
      </c>
      <c r="B62" t="s">
        <v>100</v>
      </c>
      <c r="C62" s="17">
        <f>+IF(ISERROR(VLOOKUP(A62&amp;B62,DaneZbiorcze!$M:$M,1,FALSE)),1,0)</f>
        <v>0</v>
      </c>
    </row>
    <row r="63" spans="1:3" x14ac:dyDescent="0.25">
      <c r="A63" t="s">
        <v>41</v>
      </c>
      <c r="B63" t="s">
        <v>101</v>
      </c>
      <c r="C63" s="17">
        <f>+IF(ISERROR(VLOOKUP(A63&amp;B63,DaneZbiorcze!$M:$M,1,FALSE)),1,0)</f>
        <v>0</v>
      </c>
    </row>
    <row r="64" spans="1:3" x14ac:dyDescent="0.25">
      <c r="A64" t="s">
        <v>41</v>
      </c>
      <c r="B64" t="s">
        <v>102</v>
      </c>
      <c r="C64" s="17">
        <f>+IF(ISERROR(VLOOKUP(A64&amp;B64,DaneZbiorcze!$M:$M,1,FALSE)),1,0)</f>
        <v>0</v>
      </c>
    </row>
    <row r="65" spans="1:3" x14ac:dyDescent="0.25">
      <c r="A65" t="s">
        <v>41</v>
      </c>
      <c r="B65" t="s">
        <v>103</v>
      </c>
      <c r="C65" s="17">
        <f>+IF(ISERROR(VLOOKUP(A65&amp;B65,DaneZbiorcze!$M:$M,1,FALSE)),1,0)</f>
        <v>0</v>
      </c>
    </row>
    <row r="66" spans="1:3" x14ac:dyDescent="0.25">
      <c r="A66" t="s">
        <v>41</v>
      </c>
      <c r="B66" t="s">
        <v>104</v>
      </c>
      <c r="C66" s="17">
        <f>+IF(ISERROR(VLOOKUP(A66&amp;B66,DaneZbiorcze!$M:$M,1,FALSE)),1,0)</f>
        <v>0</v>
      </c>
    </row>
    <row r="67" spans="1:3" x14ac:dyDescent="0.25">
      <c r="A67" t="s">
        <v>41</v>
      </c>
      <c r="B67" t="s">
        <v>105</v>
      </c>
      <c r="C67" s="17">
        <f>+IF(ISERROR(VLOOKUP(A67&amp;B67,DaneZbiorcze!$M:$M,1,FALSE)),1,0)</f>
        <v>0</v>
      </c>
    </row>
    <row r="68" spans="1:3" x14ac:dyDescent="0.25">
      <c r="A68" t="s">
        <v>41</v>
      </c>
      <c r="B68" t="s">
        <v>106</v>
      </c>
      <c r="C68" s="17">
        <f>+IF(ISERROR(VLOOKUP(A68&amp;B68,DaneZbiorcze!$M:$M,1,FALSE)),1,0)</f>
        <v>0</v>
      </c>
    </row>
    <row r="69" spans="1:3" x14ac:dyDescent="0.25">
      <c r="A69" t="s">
        <v>41</v>
      </c>
      <c r="B69" t="s">
        <v>107</v>
      </c>
      <c r="C69" s="17">
        <f>+IF(ISERROR(VLOOKUP(A69&amp;B69,DaneZbiorcze!$M:$M,1,FALSE)),1,0)</f>
        <v>0</v>
      </c>
    </row>
    <row r="70" spans="1:3" x14ac:dyDescent="0.25">
      <c r="A70" t="s">
        <v>41</v>
      </c>
      <c r="B70" t="s">
        <v>108</v>
      </c>
      <c r="C70" s="17">
        <f>+IF(ISERROR(VLOOKUP(A70&amp;B70,DaneZbiorcze!$M:$M,1,FALSE)),1,0)</f>
        <v>0</v>
      </c>
    </row>
    <row r="71" spans="1:3" x14ac:dyDescent="0.25">
      <c r="A71" t="s">
        <v>41</v>
      </c>
      <c r="B71" t="s">
        <v>109</v>
      </c>
      <c r="C71" s="17">
        <f>+IF(ISERROR(VLOOKUP(A71&amp;B71,DaneZbiorcze!$M:$M,1,FALSE)),1,0)</f>
        <v>0</v>
      </c>
    </row>
    <row r="72" spans="1:3" x14ac:dyDescent="0.25">
      <c r="A72" t="s">
        <v>41</v>
      </c>
      <c r="B72" t="s">
        <v>110</v>
      </c>
      <c r="C72" s="17">
        <f>+IF(ISERROR(VLOOKUP(A72&amp;B72,DaneZbiorcze!$M:$M,1,FALSE)),1,0)</f>
        <v>0</v>
      </c>
    </row>
    <row r="73" spans="1:3" x14ac:dyDescent="0.25">
      <c r="A73" t="s">
        <v>41</v>
      </c>
      <c r="B73" t="s">
        <v>111</v>
      </c>
      <c r="C73" s="17">
        <f>+IF(ISERROR(VLOOKUP(A73&amp;B73,DaneZbiorcze!$M:$M,1,FALSE)),1,0)</f>
        <v>0</v>
      </c>
    </row>
    <row r="74" spans="1:3" x14ac:dyDescent="0.25">
      <c r="A74" t="s">
        <v>41</v>
      </c>
      <c r="B74" t="s">
        <v>112</v>
      </c>
      <c r="C74" s="17">
        <f>+IF(ISERROR(VLOOKUP(A74&amp;B74,DaneZbiorcze!$M:$M,1,FALSE)),1,0)</f>
        <v>0</v>
      </c>
    </row>
    <row r="75" spans="1:3" x14ac:dyDescent="0.25">
      <c r="A75" t="s">
        <v>41</v>
      </c>
      <c r="B75" t="s">
        <v>113</v>
      </c>
      <c r="C75" s="17">
        <f>+IF(ISERROR(VLOOKUP(A75&amp;B75,DaneZbiorcze!$M:$M,1,FALSE)),1,0)</f>
        <v>0</v>
      </c>
    </row>
    <row r="76" spans="1:3" x14ac:dyDescent="0.25">
      <c r="A76" t="s">
        <v>41</v>
      </c>
      <c r="B76" t="s">
        <v>114</v>
      </c>
      <c r="C76" s="17">
        <f>+IF(ISERROR(VLOOKUP(A76&amp;B76,DaneZbiorcze!$M:$M,1,FALSE)),1,0)</f>
        <v>0</v>
      </c>
    </row>
    <row r="77" spans="1:3" x14ac:dyDescent="0.25">
      <c r="A77" t="s">
        <v>41</v>
      </c>
      <c r="B77" t="s">
        <v>115</v>
      </c>
      <c r="C77" s="17">
        <f>+IF(ISERROR(VLOOKUP(A77&amp;B77,DaneZbiorcze!$M:$M,1,FALSE)),1,0)</f>
        <v>0</v>
      </c>
    </row>
    <row r="78" spans="1:3" x14ac:dyDescent="0.25">
      <c r="A78" t="s">
        <v>41</v>
      </c>
      <c r="B78" t="s">
        <v>116</v>
      </c>
      <c r="C78" s="17">
        <f>+IF(ISERROR(VLOOKUP(A78&amp;B78,DaneZbiorcze!$M:$M,1,FALSE)),1,0)</f>
        <v>0</v>
      </c>
    </row>
    <row r="79" spans="1:3" x14ac:dyDescent="0.25">
      <c r="A79" t="s">
        <v>41</v>
      </c>
      <c r="B79" t="s">
        <v>117</v>
      </c>
      <c r="C79" s="17">
        <f>+IF(ISERROR(VLOOKUP(A79&amp;B79,DaneZbiorcze!$M:$M,1,FALSE)),1,0)</f>
        <v>0</v>
      </c>
    </row>
    <row r="80" spans="1:3" x14ac:dyDescent="0.25">
      <c r="A80" t="s">
        <v>41</v>
      </c>
      <c r="B80" t="s">
        <v>118</v>
      </c>
      <c r="C80" s="17">
        <f>+IF(ISERROR(VLOOKUP(A80&amp;B80,DaneZbiorcze!$M:$M,1,FALSE)),1,0)</f>
        <v>0</v>
      </c>
    </row>
    <row r="81" spans="1:3" x14ac:dyDescent="0.25">
      <c r="A81" t="s">
        <v>41</v>
      </c>
      <c r="B81" t="s">
        <v>119</v>
      </c>
      <c r="C81" s="17">
        <f>+IF(ISERROR(VLOOKUP(A81&amp;B81,DaneZbiorcze!$M:$M,1,FALSE)),1,0)</f>
        <v>0</v>
      </c>
    </row>
    <row r="82" spans="1:3" x14ac:dyDescent="0.25">
      <c r="A82" t="s">
        <v>41</v>
      </c>
      <c r="B82" t="s">
        <v>120</v>
      </c>
      <c r="C82" s="17">
        <f>+IF(ISERROR(VLOOKUP(A82&amp;B82,DaneZbiorcze!$M:$M,1,FALSE)),1,0)</f>
        <v>0</v>
      </c>
    </row>
    <row r="83" spans="1:3" x14ac:dyDescent="0.25">
      <c r="A83" t="s">
        <v>41</v>
      </c>
      <c r="B83" t="s">
        <v>121</v>
      </c>
      <c r="C83" s="17">
        <f>+IF(ISERROR(VLOOKUP(A83&amp;B83,DaneZbiorcze!$M:$M,1,FALSE)),1,0)</f>
        <v>0</v>
      </c>
    </row>
    <row r="84" spans="1:3" x14ac:dyDescent="0.25">
      <c r="A84" t="s">
        <v>41</v>
      </c>
      <c r="B84" t="s">
        <v>122</v>
      </c>
      <c r="C84" s="17">
        <f>+IF(ISERROR(VLOOKUP(A84&amp;B84,DaneZbiorcze!$M:$M,1,FALSE)),1,0)</f>
        <v>0</v>
      </c>
    </row>
    <row r="85" spans="1:3" x14ac:dyDescent="0.25">
      <c r="A85" t="s">
        <v>41</v>
      </c>
      <c r="B85" t="s">
        <v>123</v>
      </c>
      <c r="C85" s="17">
        <f>+IF(ISERROR(VLOOKUP(A85&amp;B85,DaneZbiorcze!$M:$M,1,FALSE)),1,0)</f>
        <v>0</v>
      </c>
    </row>
    <row r="86" spans="1:3" x14ac:dyDescent="0.25">
      <c r="A86" t="s">
        <v>41</v>
      </c>
      <c r="B86" t="s">
        <v>124</v>
      </c>
      <c r="C86" s="17">
        <f>+IF(ISERROR(VLOOKUP(A86&amp;B86,DaneZbiorcze!$M:$M,1,FALSE)),1,0)</f>
        <v>0</v>
      </c>
    </row>
    <row r="87" spans="1:3" x14ac:dyDescent="0.25">
      <c r="A87" t="s">
        <v>41</v>
      </c>
      <c r="B87" t="s">
        <v>125</v>
      </c>
      <c r="C87" s="17">
        <f>+IF(ISERROR(VLOOKUP(A87&amp;B87,DaneZbiorcze!$M:$M,1,FALSE)),1,0)</f>
        <v>0</v>
      </c>
    </row>
    <row r="88" spans="1:3" x14ac:dyDescent="0.25">
      <c r="A88" t="s">
        <v>41</v>
      </c>
      <c r="B88" t="s">
        <v>126</v>
      </c>
      <c r="C88" s="17">
        <f>+IF(ISERROR(VLOOKUP(A88&amp;B88,DaneZbiorcze!$M:$M,1,FALSE)),1,0)</f>
        <v>0</v>
      </c>
    </row>
    <row r="89" spans="1:3" x14ac:dyDescent="0.25">
      <c r="A89" t="s">
        <v>41</v>
      </c>
      <c r="B89" t="s">
        <v>127</v>
      </c>
      <c r="C89" s="17">
        <f>+IF(ISERROR(VLOOKUP(A89&amp;B89,DaneZbiorcze!$M:$M,1,FALSE)),1,0)</f>
        <v>0</v>
      </c>
    </row>
    <row r="90" spans="1:3" x14ac:dyDescent="0.25">
      <c r="A90" t="s">
        <v>41</v>
      </c>
      <c r="B90" t="s">
        <v>128</v>
      </c>
      <c r="C90" s="17">
        <f>+IF(ISERROR(VLOOKUP(A90&amp;B90,DaneZbiorcze!$M:$M,1,FALSE)),1,0)</f>
        <v>0</v>
      </c>
    </row>
    <row r="91" spans="1:3" x14ac:dyDescent="0.25">
      <c r="A91" t="s">
        <v>41</v>
      </c>
      <c r="B91" t="s">
        <v>129</v>
      </c>
      <c r="C91" s="17">
        <f>+IF(ISERROR(VLOOKUP(A91&amp;B91,DaneZbiorcze!$M:$M,1,FALSE)),1,0)</f>
        <v>0</v>
      </c>
    </row>
    <row r="92" spans="1:3" x14ac:dyDescent="0.25">
      <c r="A92" t="s">
        <v>41</v>
      </c>
      <c r="B92" t="s">
        <v>130</v>
      </c>
      <c r="C92" s="17">
        <f>+IF(ISERROR(VLOOKUP(A92&amp;B92,DaneZbiorcze!$M:$M,1,FALSE)),1,0)</f>
        <v>0</v>
      </c>
    </row>
    <row r="93" spans="1:3" x14ac:dyDescent="0.25">
      <c r="A93" t="s">
        <v>41</v>
      </c>
      <c r="B93" t="s">
        <v>131</v>
      </c>
      <c r="C93" s="17">
        <f>+IF(ISERROR(VLOOKUP(A93&amp;B93,DaneZbiorcze!$M:$M,1,FALSE)),1,0)</f>
        <v>0</v>
      </c>
    </row>
    <row r="94" spans="1:3" x14ac:dyDescent="0.25">
      <c r="A94" t="s">
        <v>41</v>
      </c>
      <c r="B94" t="s">
        <v>132</v>
      </c>
      <c r="C94" s="17">
        <f>+IF(ISERROR(VLOOKUP(A94&amp;B94,DaneZbiorcze!$M:$M,1,FALSE)),1,0)</f>
        <v>0</v>
      </c>
    </row>
    <row r="95" spans="1:3" x14ac:dyDescent="0.25">
      <c r="A95" t="s">
        <v>41</v>
      </c>
      <c r="B95" t="s">
        <v>133</v>
      </c>
      <c r="C95" s="17">
        <f>+IF(ISERROR(VLOOKUP(A95&amp;B95,DaneZbiorcze!$M:$M,1,FALSE)),1,0)</f>
        <v>0</v>
      </c>
    </row>
    <row r="96" spans="1:3" x14ac:dyDescent="0.25">
      <c r="A96" t="s">
        <v>41</v>
      </c>
      <c r="B96" t="s">
        <v>134</v>
      </c>
      <c r="C96" s="17">
        <f>+IF(ISERROR(VLOOKUP(A96&amp;B96,DaneZbiorcze!$M:$M,1,FALSE)),1,0)</f>
        <v>0</v>
      </c>
    </row>
    <row r="97" spans="1:3" x14ac:dyDescent="0.25">
      <c r="A97" t="s">
        <v>41</v>
      </c>
      <c r="B97" t="s">
        <v>135</v>
      </c>
      <c r="C97" s="17">
        <f>+IF(ISERROR(VLOOKUP(A97&amp;B97,DaneZbiorcze!$M:$M,1,FALSE)),1,0)</f>
        <v>0</v>
      </c>
    </row>
    <row r="98" spans="1:3" x14ac:dyDescent="0.25">
      <c r="A98" t="s">
        <v>41</v>
      </c>
      <c r="B98" t="s">
        <v>136</v>
      </c>
      <c r="C98" s="17">
        <f>+IF(ISERROR(VLOOKUP(A98&amp;B98,DaneZbiorcze!$M:$M,1,FALSE)),1,0)</f>
        <v>0</v>
      </c>
    </row>
    <row r="99" spans="1:3" x14ac:dyDescent="0.25">
      <c r="A99" t="s">
        <v>41</v>
      </c>
      <c r="B99" t="s">
        <v>137</v>
      </c>
      <c r="C99" s="17">
        <f>+IF(ISERROR(VLOOKUP(A99&amp;B99,DaneZbiorcze!$M:$M,1,FALSE)),1,0)</f>
        <v>0</v>
      </c>
    </row>
    <row r="100" spans="1:3" x14ac:dyDescent="0.25">
      <c r="A100" t="s">
        <v>41</v>
      </c>
      <c r="B100" t="s">
        <v>138</v>
      </c>
      <c r="C100" s="17">
        <f>+IF(ISERROR(VLOOKUP(A100&amp;B100,DaneZbiorcze!$M:$M,1,FALSE)),1,0)</f>
        <v>0</v>
      </c>
    </row>
    <row r="101" spans="1:3" x14ac:dyDescent="0.25">
      <c r="A101" t="s">
        <v>41</v>
      </c>
      <c r="B101" t="s">
        <v>139</v>
      </c>
      <c r="C101" s="17">
        <f>+IF(ISERROR(VLOOKUP(A101&amp;B101,DaneZbiorcze!$M:$M,1,FALSE)),1,0)</f>
        <v>0</v>
      </c>
    </row>
    <row r="102" spans="1:3" x14ac:dyDescent="0.25">
      <c r="A102" t="s">
        <v>41</v>
      </c>
      <c r="B102" t="s">
        <v>140</v>
      </c>
      <c r="C102" s="17">
        <f>+IF(ISERROR(VLOOKUP(A102&amp;B102,DaneZbiorcze!$M:$M,1,FALSE)),1,0)</f>
        <v>0</v>
      </c>
    </row>
    <row r="103" spans="1:3" x14ac:dyDescent="0.25">
      <c r="A103" t="s">
        <v>41</v>
      </c>
      <c r="B103" t="s">
        <v>141</v>
      </c>
      <c r="C103" s="17">
        <f>+IF(ISERROR(VLOOKUP(A103&amp;B103,DaneZbiorcze!$M:$M,1,FALSE)),1,0)</f>
        <v>0</v>
      </c>
    </row>
    <row r="104" spans="1:3" x14ac:dyDescent="0.25">
      <c r="A104" t="s">
        <v>41</v>
      </c>
      <c r="B104" t="s">
        <v>142</v>
      </c>
      <c r="C104" s="17">
        <f>+IF(ISERROR(VLOOKUP(A104&amp;B104,DaneZbiorcze!$M:$M,1,FALSE)),1,0)</f>
        <v>0</v>
      </c>
    </row>
    <row r="105" spans="1:3" x14ac:dyDescent="0.25">
      <c r="A105" t="s">
        <v>41</v>
      </c>
      <c r="B105" t="s">
        <v>143</v>
      </c>
      <c r="C105" s="17">
        <f>+IF(ISERROR(VLOOKUP(A105&amp;B105,DaneZbiorcze!$M:$M,1,FALSE)),1,0)</f>
        <v>0</v>
      </c>
    </row>
    <row r="106" spans="1:3" x14ac:dyDescent="0.25">
      <c r="A106" t="s">
        <v>41</v>
      </c>
      <c r="B106" t="s">
        <v>144</v>
      </c>
      <c r="C106" s="17">
        <f>+IF(ISERROR(VLOOKUP(A106&amp;B106,DaneZbiorcze!$M:$M,1,FALSE)),1,0)</f>
        <v>0</v>
      </c>
    </row>
    <row r="107" spans="1:3" x14ac:dyDescent="0.25">
      <c r="A107" t="s">
        <v>41</v>
      </c>
      <c r="B107" t="s">
        <v>145</v>
      </c>
      <c r="C107" s="17">
        <f>+IF(ISERROR(VLOOKUP(A107&amp;B107,DaneZbiorcze!$M:$M,1,FALSE)),1,0)</f>
        <v>0</v>
      </c>
    </row>
    <row r="108" spans="1:3" x14ac:dyDescent="0.25">
      <c r="A108" t="s">
        <v>41</v>
      </c>
      <c r="B108" t="s">
        <v>146</v>
      </c>
      <c r="C108" s="17">
        <f>+IF(ISERROR(VLOOKUP(A108&amp;B108,DaneZbiorcze!$M:$M,1,FALSE)),1,0)</f>
        <v>0</v>
      </c>
    </row>
    <row r="109" spans="1:3" x14ac:dyDescent="0.25">
      <c r="A109" t="s">
        <v>41</v>
      </c>
      <c r="B109" t="s">
        <v>147</v>
      </c>
      <c r="C109" s="17">
        <f>+IF(ISERROR(VLOOKUP(A109&amp;B109,DaneZbiorcze!$M:$M,1,FALSE)),1,0)</f>
        <v>0</v>
      </c>
    </row>
    <row r="110" spans="1:3" x14ac:dyDescent="0.25">
      <c r="A110" t="s">
        <v>41</v>
      </c>
      <c r="B110" t="s">
        <v>148</v>
      </c>
      <c r="C110" s="17">
        <f>+IF(ISERROR(VLOOKUP(A110&amp;B110,DaneZbiorcze!$M:$M,1,FALSE)),1,0)</f>
        <v>0</v>
      </c>
    </row>
    <row r="111" spans="1:3" x14ac:dyDescent="0.25">
      <c r="A111" t="s">
        <v>41</v>
      </c>
      <c r="B111" t="s">
        <v>149</v>
      </c>
      <c r="C111" s="17">
        <f>+IF(ISERROR(VLOOKUP(A111&amp;B111,DaneZbiorcze!$M:$M,1,FALSE)),1,0)</f>
        <v>0</v>
      </c>
    </row>
    <row r="112" spans="1:3" x14ac:dyDescent="0.25">
      <c r="A112" t="s">
        <v>41</v>
      </c>
      <c r="B112" t="s">
        <v>150</v>
      </c>
      <c r="C112" s="17">
        <f>+IF(ISERROR(VLOOKUP(A112&amp;B112,DaneZbiorcze!$M:$M,1,FALSE)),1,0)</f>
        <v>0</v>
      </c>
    </row>
    <row r="113" spans="1:3" x14ac:dyDescent="0.25">
      <c r="A113" t="s">
        <v>41</v>
      </c>
      <c r="B113" t="s">
        <v>151</v>
      </c>
      <c r="C113" s="17">
        <f>+IF(ISERROR(VLOOKUP(A113&amp;B113,DaneZbiorcze!$M:$M,1,FALSE)),1,0)</f>
        <v>0</v>
      </c>
    </row>
    <row r="114" spans="1:3" x14ac:dyDescent="0.25">
      <c r="A114" t="s">
        <v>41</v>
      </c>
      <c r="B114" t="s">
        <v>152</v>
      </c>
      <c r="C114" s="17">
        <f>+IF(ISERROR(VLOOKUP(A114&amp;B114,DaneZbiorcze!$M:$M,1,FALSE)),1,0)</f>
        <v>0</v>
      </c>
    </row>
    <row r="115" spans="1:3" x14ac:dyDescent="0.25">
      <c r="A115" t="s">
        <v>41</v>
      </c>
      <c r="B115" t="s">
        <v>153</v>
      </c>
      <c r="C115" s="17">
        <f>+IF(ISERROR(VLOOKUP(A115&amp;B115,DaneZbiorcze!$M:$M,1,FALSE)),1,0)</f>
        <v>0</v>
      </c>
    </row>
    <row r="116" spans="1:3" x14ac:dyDescent="0.25">
      <c r="A116" t="s">
        <v>41</v>
      </c>
      <c r="B116" t="s">
        <v>154</v>
      </c>
      <c r="C116" s="17">
        <f>+IF(ISERROR(VLOOKUP(A116&amp;B116,DaneZbiorcze!$M:$M,1,FALSE)),1,0)</f>
        <v>0</v>
      </c>
    </row>
    <row r="117" spans="1:3" x14ac:dyDescent="0.25">
      <c r="A117" t="s">
        <v>41</v>
      </c>
      <c r="B117" t="s">
        <v>155</v>
      </c>
      <c r="C117" s="17">
        <f>+IF(ISERROR(VLOOKUP(A117&amp;B117,DaneZbiorcze!$M:$M,1,FALSE)),1,0)</f>
        <v>0</v>
      </c>
    </row>
    <row r="118" spans="1:3" x14ac:dyDescent="0.25">
      <c r="A118" t="s">
        <v>41</v>
      </c>
      <c r="B118" t="s">
        <v>156</v>
      </c>
      <c r="C118" s="17">
        <f>+IF(ISERROR(VLOOKUP(A118&amp;B118,DaneZbiorcze!$M:$M,1,FALSE)),1,0)</f>
        <v>0</v>
      </c>
    </row>
    <row r="119" spans="1:3" x14ac:dyDescent="0.25">
      <c r="A119" t="s">
        <v>41</v>
      </c>
      <c r="B119" t="s">
        <v>157</v>
      </c>
      <c r="C119" s="17">
        <f>+IF(ISERROR(VLOOKUP(A119&amp;B119,DaneZbiorcze!$M:$M,1,FALSE)),1,0)</f>
        <v>0</v>
      </c>
    </row>
    <row r="120" spans="1:3" x14ac:dyDescent="0.25">
      <c r="A120" t="s">
        <v>41</v>
      </c>
      <c r="B120" t="s">
        <v>158</v>
      </c>
      <c r="C120" s="17">
        <f>+IF(ISERROR(VLOOKUP(A120&amp;B120,DaneZbiorcze!$M:$M,1,FALSE)),1,0)</f>
        <v>0</v>
      </c>
    </row>
    <row r="121" spans="1:3" x14ac:dyDescent="0.25">
      <c r="A121" t="s">
        <v>41</v>
      </c>
      <c r="B121" t="s">
        <v>159</v>
      </c>
      <c r="C121" s="17">
        <f>+IF(ISERROR(VLOOKUP(A121&amp;B121,DaneZbiorcze!$M:$M,1,FALSE)),1,0)</f>
        <v>0</v>
      </c>
    </row>
    <row r="122" spans="1:3" x14ac:dyDescent="0.25">
      <c r="A122" t="s">
        <v>41</v>
      </c>
      <c r="B122" t="s">
        <v>160</v>
      </c>
      <c r="C122" s="17">
        <f>+IF(ISERROR(VLOOKUP(A122&amp;B122,DaneZbiorcze!$M:$M,1,FALSE)),1,0)</f>
        <v>0</v>
      </c>
    </row>
    <row r="123" spans="1:3" x14ac:dyDescent="0.25">
      <c r="A123" t="s">
        <v>41</v>
      </c>
      <c r="B123" t="s">
        <v>161</v>
      </c>
      <c r="C123" s="17">
        <f>+IF(ISERROR(VLOOKUP(A123&amp;B123,DaneZbiorcze!$M:$M,1,FALSE)),1,0)</f>
        <v>0</v>
      </c>
    </row>
    <row r="124" spans="1:3" x14ac:dyDescent="0.25">
      <c r="A124" t="s">
        <v>41</v>
      </c>
      <c r="B124" t="s">
        <v>162</v>
      </c>
      <c r="C124" s="17">
        <f>+IF(ISERROR(VLOOKUP(A124&amp;B124,DaneZbiorcze!$M:$M,1,FALSE)),1,0)</f>
        <v>0</v>
      </c>
    </row>
    <row r="125" spans="1:3" x14ac:dyDescent="0.25">
      <c r="A125" t="s">
        <v>41</v>
      </c>
      <c r="B125" t="s">
        <v>163</v>
      </c>
      <c r="C125" s="17">
        <f>+IF(ISERROR(VLOOKUP(A125&amp;B125,DaneZbiorcze!$M:$M,1,FALSE)),1,0)</f>
        <v>0</v>
      </c>
    </row>
    <row r="126" spans="1:3" x14ac:dyDescent="0.25">
      <c r="A126" t="s">
        <v>41</v>
      </c>
      <c r="B126" t="s">
        <v>164</v>
      </c>
      <c r="C126" s="17">
        <f>+IF(ISERROR(VLOOKUP(A126&amp;B126,DaneZbiorcze!$M:$M,1,FALSE)),1,0)</f>
        <v>0</v>
      </c>
    </row>
    <row r="127" spans="1:3" x14ac:dyDescent="0.25">
      <c r="A127" t="s">
        <v>41</v>
      </c>
      <c r="B127" t="s">
        <v>165</v>
      </c>
      <c r="C127" s="17">
        <f>+IF(ISERROR(VLOOKUP(A127&amp;B127,DaneZbiorcze!$M:$M,1,FALSE)),1,0)</f>
        <v>0</v>
      </c>
    </row>
    <row r="128" spans="1:3" x14ac:dyDescent="0.25">
      <c r="A128" t="s">
        <v>41</v>
      </c>
      <c r="B128" t="s">
        <v>166</v>
      </c>
      <c r="C128" s="17">
        <f>+IF(ISERROR(VLOOKUP(A128&amp;B128,DaneZbiorcze!$M:$M,1,FALSE)),1,0)</f>
        <v>0</v>
      </c>
    </row>
    <row r="129" spans="1:3" x14ac:dyDescent="0.25">
      <c r="A129" t="s">
        <v>41</v>
      </c>
      <c r="B129" t="s">
        <v>167</v>
      </c>
      <c r="C129" s="17">
        <f>+IF(ISERROR(VLOOKUP(A129&amp;B129,DaneZbiorcze!$M:$M,1,FALSE)),1,0)</f>
        <v>0</v>
      </c>
    </row>
    <row r="130" spans="1:3" x14ac:dyDescent="0.25">
      <c r="A130" t="s">
        <v>41</v>
      </c>
      <c r="B130" t="s">
        <v>168</v>
      </c>
      <c r="C130" s="17">
        <f>+IF(ISERROR(VLOOKUP(A130&amp;B130,DaneZbiorcze!$M:$M,1,FALSE)),1,0)</f>
        <v>0</v>
      </c>
    </row>
    <row r="131" spans="1:3" x14ac:dyDescent="0.25">
      <c r="A131" t="s">
        <v>41</v>
      </c>
      <c r="B131" t="s">
        <v>169</v>
      </c>
      <c r="C131" s="17">
        <f>+IF(ISERROR(VLOOKUP(A131&amp;B131,DaneZbiorcze!$M:$M,1,FALSE)),1,0)</f>
        <v>0</v>
      </c>
    </row>
    <row r="132" spans="1:3" x14ac:dyDescent="0.25">
      <c r="A132" t="s">
        <v>41</v>
      </c>
      <c r="B132" t="s">
        <v>170</v>
      </c>
      <c r="C132" s="17">
        <f>+IF(ISERROR(VLOOKUP(A132&amp;B132,DaneZbiorcze!$M:$M,1,FALSE)),1,0)</f>
        <v>0</v>
      </c>
    </row>
    <row r="133" spans="1:3" x14ac:dyDescent="0.25">
      <c r="A133" t="s">
        <v>41</v>
      </c>
      <c r="B133" t="s">
        <v>171</v>
      </c>
      <c r="C133" s="17">
        <f>+IF(ISERROR(VLOOKUP(A133&amp;B133,DaneZbiorcze!$M:$M,1,FALSE)),1,0)</f>
        <v>0</v>
      </c>
    </row>
    <row r="134" spans="1:3" x14ac:dyDescent="0.25">
      <c r="A134" t="s">
        <v>41</v>
      </c>
      <c r="B134" t="s">
        <v>172</v>
      </c>
      <c r="C134" s="17">
        <f>+IF(ISERROR(VLOOKUP(A134&amp;B134,DaneZbiorcze!$M:$M,1,FALSE)),1,0)</f>
        <v>0</v>
      </c>
    </row>
    <row r="135" spans="1:3" x14ac:dyDescent="0.25">
      <c r="A135" t="s">
        <v>41</v>
      </c>
      <c r="B135" t="s">
        <v>173</v>
      </c>
      <c r="C135" s="17">
        <f>+IF(ISERROR(VLOOKUP(A135&amp;B135,DaneZbiorcze!$M:$M,1,FALSE)),1,0)</f>
        <v>0</v>
      </c>
    </row>
    <row r="136" spans="1:3" x14ac:dyDescent="0.25">
      <c r="A136" t="s">
        <v>41</v>
      </c>
      <c r="B136" t="s">
        <v>174</v>
      </c>
      <c r="C136" s="17">
        <f>+IF(ISERROR(VLOOKUP(A136&amp;B136,DaneZbiorcze!$M:$M,1,FALSE)),1,0)</f>
        <v>0</v>
      </c>
    </row>
    <row r="137" spans="1:3" x14ac:dyDescent="0.25">
      <c r="A137" t="s">
        <v>41</v>
      </c>
      <c r="B137" t="s">
        <v>175</v>
      </c>
      <c r="C137" s="17">
        <f>+IF(ISERROR(VLOOKUP(A137&amp;B137,DaneZbiorcze!$M:$M,1,FALSE)),1,0)</f>
        <v>0</v>
      </c>
    </row>
    <row r="138" spans="1:3" x14ac:dyDescent="0.25">
      <c r="A138" t="s">
        <v>41</v>
      </c>
      <c r="B138" t="s">
        <v>176</v>
      </c>
      <c r="C138" s="17">
        <f>+IF(ISERROR(VLOOKUP(A138&amp;B138,DaneZbiorcze!$M:$M,1,FALSE)),1,0)</f>
        <v>0</v>
      </c>
    </row>
    <row r="139" spans="1:3" x14ac:dyDescent="0.25">
      <c r="A139" t="s">
        <v>41</v>
      </c>
      <c r="B139" t="s">
        <v>177</v>
      </c>
      <c r="C139" s="17">
        <f>+IF(ISERROR(VLOOKUP(A139&amp;B139,DaneZbiorcze!$M:$M,1,FALSE)),1,0)</f>
        <v>0</v>
      </c>
    </row>
    <row r="140" spans="1:3" x14ac:dyDescent="0.25">
      <c r="A140" t="s">
        <v>41</v>
      </c>
      <c r="B140" t="s">
        <v>178</v>
      </c>
      <c r="C140" s="17">
        <f>+IF(ISERROR(VLOOKUP(A140&amp;B140,DaneZbiorcze!$M:$M,1,FALSE)),1,0)</f>
        <v>0</v>
      </c>
    </row>
    <row r="141" spans="1:3" x14ac:dyDescent="0.25">
      <c r="A141" t="s">
        <v>41</v>
      </c>
      <c r="B141" t="s">
        <v>179</v>
      </c>
      <c r="C141" s="17">
        <f>+IF(ISERROR(VLOOKUP(A141&amp;B141,DaneZbiorcze!$M:$M,1,FALSE)),1,0)</f>
        <v>0</v>
      </c>
    </row>
    <row r="142" spans="1:3" x14ac:dyDescent="0.25">
      <c r="A142" t="s">
        <v>41</v>
      </c>
      <c r="B142" t="s">
        <v>180</v>
      </c>
      <c r="C142" s="17">
        <f>+IF(ISERROR(VLOOKUP(A142&amp;B142,DaneZbiorcze!$M:$M,1,FALSE)),1,0)</f>
        <v>0</v>
      </c>
    </row>
    <row r="143" spans="1:3" x14ac:dyDescent="0.25">
      <c r="A143" t="s">
        <v>41</v>
      </c>
      <c r="B143" t="s">
        <v>181</v>
      </c>
      <c r="C143" s="17">
        <f>+IF(ISERROR(VLOOKUP(A143&amp;B143,DaneZbiorcze!$M:$M,1,FALSE)),1,0)</f>
        <v>0</v>
      </c>
    </row>
  </sheetData>
  <phoneticPr fontId="0" type="noConversion"/>
  <conditionalFormatting sqref="B1">
    <cfRule type="cellIs" dxfId="0" priority="1" stopIfTrue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3</vt:i4>
      </vt:variant>
      <vt:variant>
        <vt:lpstr>Makra Excel 4.0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Start</vt:lpstr>
      <vt:lpstr>DaneZbiorcze</vt:lpstr>
      <vt:lpstr>Pliki</vt:lpstr>
      <vt:lpstr>Makro1</vt:lpstr>
      <vt:lpstr>DaneTabela</vt:lpstr>
      <vt:lpstr>prefixpliku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Walkenbach</dc:creator>
  <cp:lastModifiedBy>Irena Murawska</cp:lastModifiedBy>
  <cp:lastPrinted>2021-03-06T18:20:32Z</cp:lastPrinted>
  <dcterms:created xsi:type="dcterms:W3CDTF">2005-03-29T22:41:22Z</dcterms:created>
  <dcterms:modified xsi:type="dcterms:W3CDTF">2021-03-06T18:22:30Z</dcterms:modified>
</cp:coreProperties>
</file>